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12"/>
  </bookViews>
  <sheets>
    <sheet name="zał_ nr 1" sheetId="1" r:id="rId1"/>
    <sheet name="zał_ nr 2" sheetId="2" r:id="rId2"/>
    <sheet name="zał_ nr 2a" sheetId="3" r:id="rId3"/>
    <sheet name="zał_ nr 2b" sheetId="4" r:id="rId4"/>
    <sheet name="zał_ nr 3" sheetId="5" r:id="rId5"/>
    <sheet name="zał_ nr 4" sheetId="6" r:id="rId6"/>
    <sheet name="zał_ nr 5" sheetId="7" r:id="rId7"/>
    <sheet name="zał_ nr 6" sheetId="8" r:id="rId8"/>
    <sheet name="zał_ nr 7" sheetId="9" r:id="rId9"/>
    <sheet name="zał_ nr 8" sheetId="10" r:id="rId10"/>
    <sheet name="zał_9 fundusz sołecki" sheetId="11" r:id="rId11"/>
    <sheet name="zał_ nr 10" sheetId="12" r:id="rId12"/>
    <sheet name="zał_ 11 inwestycje" sheetId="13" r:id="rId13"/>
    <sheet name="zał_ nr 12" sheetId="14" r:id="rId14"/>
    <sheet name="prognoza" sheetId="15" r:id="rId15"/>
    <sheet name="Arkusz1" sheetId="16" r:id="rId16"/>
  </sheets>
  <definedNames/>
  <calcPr fullCalcOnLoad="1"/>
</workbook>
</file>

<file path=xl/sharedStrings.xml><?xml version="1.0" encoding="utf-8"?>
<sst xmlns="http://schemas.openxmlformats.org/spreadsheetml/2006/main" count="910" uniqueCount="554">
  <si>
    <t xml:space="preserve">   Załącznik nr 1 do uchwały budżetowej</t>
  </si>
  <si>
    <t xml:space="preserve">   na rok 2010</t>
  </si>
  <si>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</si>
  <si>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</si>
  <si>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</si>
  <si>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</si>
  <si>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</si>
  <si>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</si>
  <si>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</si>
  <si>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</si>
  <si>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</si>
  <si>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</si>
  <si>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</si>
  <si>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</si>
  <si>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ROLNICTWO I ŁOWIECTWO</t>
  </si>
  <si>
    <t>Środki na dofinansowanie własnych inwestycji gmin (związków gmin),powiatów (związków powiatów), samorządów województw ,pozyskane z innych źródeł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</si>
  <si>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</si>
  <si>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</si>
  <si>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Razem 010</t>
  </si>
  <si>
    <t>GOSPODARKA MIESZKANIOWA</t>
  </si>
  <si>
    <t>Wpływy z opłat za zarząd,użytkowanie i użytkowanie wieczyste nieruchomości</t>
  </si>
  <si>
    <t>Wpływy z usług</t>
  </si>
  <si>
    <t>Razem 700</t>
  </si>
  <si>
    <t>ADMINISTRACJA PUBLICZNA</t>
  </si>
  <si>
    <t>Dotacje celowe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</si>
  <si>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</si>
  <si>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Razem</t>
  </si>
  <si>
    <t>URZĘDY NACZELNYCH ORGANÓW WŁADZY PAŃSTWOWEJ</t>
  </si>
  <si>
    <t>Razem 751</t>
  </si>
  <si>
    <t xml:space="preserve">BEZPIECZEŃSTWO PUBLICZNE I OCHRONA PRZECIWPOŻAROWA </t>
  </si>
  <si>
    <t>Razem 754</t>
  </si>
  <si>
    <t>DOCHODY OD OSÓB PRAWNYCH, FIZYCZNYCH I JEDNOSTEK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</si>
  <si>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</si>
  <si>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</si>
  <si>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</si>
  <si>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</si>
  <si>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</si>
  <si>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</si>
  <si>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</si>
  <si>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</si>
  <si>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eksploatacyjnej</t>
  </si>
  <si>
    <t>Wpływy z opłat za zezwolenia na sprzedaż alkoholu</t>
  </si>
  <si>
    <t>Wpływy z innych lokalnych opłat pobieranych przez jednostki samorządu terytorialnego na podstawie odrębnych ustaw</t>
  </si>
  <si>
    <t>Podatek od działalności gospodarczej osób fizycznych, opłacany w formie karty podatkowej</t>
  </si>
  <si>
    <t>Podatek od czynności cywilnoprawnych</t>
  </si>
  <si>
    <t>Wpływy z opłat za koncesje i licencje</t>
  </si>
  <si>
    <t>Wpływy z różnych opłat</t>
  </si>
  <si>
    <t>Odsetki od nieterminowych wpłat z tytułu podatków i opłat</t>
  </si>
  <si>
    <t>Razem 756</t>
  </si>
  <si>
    <t>RÓZNE ROZLICZENIA</t>
  </si>
  <si>
    <t>Pozostałe odsetki</t>
  </si>
  <si>
    <t>Subwencje ogólne z budżetu państwa</t>
  </si>
  <si>
    <t>Razem 758</t>
  </si>
  <si>
    <t>OCHRONA ZDROWIA</t>
  </si>
  <si>
    <t>Razem 851</t>
  </si>
  <si>
    <t>POMOC SPOŁECZNA</t>
  </si>
  <si>
    <t>Dotacje rozwojowe oraz środki na finansowanie WPR</t>
  </si>
  <si>
    <t>Dotacje celowe otrzymane z budżetu państwa na realizację własnych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</si>
  <si>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</si>
  <si>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Dochody jednostek samorządu terytorialnego związane z realizacją zadań z zakresu administracji rządowej oraz zadań zleconych ustawami</t>
  </si>
  <si>
    <t>Dotacje celowe otrzymane z budżetu państwa na realizację własnych zadań bieżących gmin (związków gmin)-PPWOW</t>
  </si>
  <si>
    <t>Razem 852</t>
  </si>
  <si>
    <t>GOSPODARKA KOMUNALNA I OCHRONA ŚRODOWISKA</t>
  </si>
  <si>
    <t>Dotacje otrzymane z funduszy celowych na realizację zadań bieżących jednostek sektora finansów publicznych</t>
  </si>
  <si>
    <t>Razem 900</t>
  </si>
  <si>
    <t>Dochody ogółem</t>
  </si>
  <si>
    <t xml:space="preserve">                                                                                           * nazwa źródła dochodów wg nazw paragrafów</t>
  </si>
  <si>
    <t xml:space="preserve"> Załącznik nr 2 do uchwały budżetowej</t>
  </si>
  <si>
    <t xml:space="preserve">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</si>
  <si>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</si>
  <si>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</si>
  <si>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</si>
  <si>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Planowane wydatki na 2010 r</t>
  </si>
  <si>
    <t>O1010</t>
  </si>
  <si>
    <t>Infrastruktura wodociągowa i sanitarna wsi</t>
  </si>
  <si>
    <t>O1030</t>
  </si>
  <si>
    <t>Izby rolnicze</t>
  </si>
  <si>
    <t>Razem O10</t>
  </si>
  <si>
    <t>WYTWARZANIE I ZAOPTRYWANIE W ENERGIĘ ELEKTRYCZNNĄ,GAZ I WODĘ</t>
  </si>
  <si>
    <t>Dostarczanie wody</t>
  </si>
  <si>
    <t>Razem 400</t>
  </si>
  <si>
    <t>TRANSPORT I ŁĄCZNOŚĆ</t>
  </si>
  <si>
    <t>Drogi publiczne i gminne</t>
  </si>
  <si>
    <t>Razem 600</t>
  </si>
  <si>
    <t>TURYSTYKA</t>
  </si>
  <si>
    <t>Pozostała działalność</t>
  </si>
  <si>
    <t>Razem 630</t>
  </si>
  <si>
    <t>Gospodarka gruntami i nieruchomościami</t>
  </si>
  <si>
    <t>DZIAŁALNOŚĆ USŁUGOWA</t>
  </si>
  <si>
    <t>Plany zagospodarowania przestrzennego</t>
  </si>
  <si>
    <t>Cmentarze</t>
  </si>
  <si>
    <t>Razem 710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</si>
  <si>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</si>
  <si>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</si>
  <si>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</si>
  <si>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</si>
  <si>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Razem 750</t>
  </si>
  <si>
    <t>URZĘDY NACZELNYCH ORGANÓW WŁADZY PAŃSTWOWEJ,KONTROLI I OCHRONY PRAWA ORAZ SĄDOWNICTWA</t>
  </si>
  <si>
    <t>Urzędy naczelnych organów władzy państwowej, kontroli i ochrony prawa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</si>
  <si>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</si>
  <si>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</si>
  <si>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</si>
  <si>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</si>
  <si>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PRAWNYCH,OD OSÓB FIZYCZNYCH I OD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</si>
  <si>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</si>
  <si>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</si>
  <si>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</si>
  <si>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Razem 757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</si>
  <si>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</si>
  <si>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</si>
  <si>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</si>
  <si>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</si>
  <si>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</si>
  <si>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</si>
  <si>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</si>
  <si>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</si>
  <si>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Razem 801</t>
  </si>
  <si>
    <t>Programy polityki zdrowotnej</t>
  </si>
  <si>
    <t>Zwalczanie narkomanii</t>
  </si>
  <si>
    <t>Przeciwdziałanie alkoholizmowi</t>
  </si>
  <si>
    <t>Domy pomocy społecznej</t>
  </si>
  <si>
    <t>Świadczenia rodzinne,świadczenia z funduszu alimentacyjnego oraz składki za ubezpieczenia emerytalne i rentowe z ubezpieczenia społecznego</t>
  </si>
  <si>
    <t>Składki na ubezpieczenia zdrowotne opłacane za osoby pobierające niektóre świadczenia z pomocy społecznej.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</si>
  <si>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</si>
  <si>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</si>
  <si>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</si>
  <si>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</si>
  <si>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</si>
  <si>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Pomoc materialna dla uczniów</t>
  </si>
  <si>
    <t>Razem 854</t>
  </si>
  <si>
    <t>Oczyszczanie miast i wsi</t>
  </si>
  <si>
    <t>Oświetlenie ulic, placów i dróg</t>
  </si>
  <si>
    <t>Zakłady gospodarki komunalnej</t>
  </si>
  <si>
    <t>KULTURA I OCHRONA DZIEDZICTWA NARODOWEGO</t>
  </si>
  <si>
    <t>Domy i ośrodki kultury, świetlice i kluby</t>
  </si>
  <si>
    <t>Biblioteki</t>
  </si>
  <si>
    <t>Razem 921</t>
  </si>
  <si>
    <t>KULTURA FIZYCZNA I SPORT</t>
  </si>
  <si>
    <t>Zadania w zakresie kultury fizycznej i sportu</t>
  </si>
  <si>
    <t>Razem 926</t>
  </si>
  <si>
    <t>Ogółem wydatki</t>
  </si>
  <si>
    <t xml:space="preserve">       Załącznik nr 2a do uchwały budżetowej</t>
  </si>
  <si>
    <t xml:space="preserve">       na rok 2010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</si>
  <si>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</si>
  <si>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</si>
  <si>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</si>
  <si>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</si>
  <si>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</si>
  <si>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</si>
  <si>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</si>
  <si>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</si>
  <si>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</si>
  <si>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Urzędy Wojewódzkie</t>
  </si>
  <si>
    <t>Szkoła podstawowa</t>
  </si>
  <si>
    <t xml:space="preserve">Usługi opiekuńcze </t>
  </si>
  <si>
    <t xml:space="preserve">                         Załącznik nr 2b do uchwały budżetowej</t>
  </si>
  <si>
    <t>WYDATKI MAJĄTKOWE</t>
  </si>
  <si>
    <t>na 2010 rok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</si>
  <si>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</si>
  <si>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</si>
  <si>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</si>
  <si>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</si>
  <si>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</si>
  <si>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</si>
  <si>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                                                                                     Załącznik nr 3 do uchwały budżetowej</t>
  </si>
  <si>
    <t>Załącznik nr 3 do uchwały budżetowej                    na 2010 rok</t>
  </si>
  <si>
    <t>Przychody i rozchody budżetu w 2010 r.</t>
  </si>
  <si>
    <t>Lp.</t>
  </si>
  <si>
    <t>Treść</t>
  </si>
  <si>
    <t>Klasyfikacja
§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</si>
  <si>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</si>
  <si>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</si>
  <si>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</si>
  <si>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</si>
  <si>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</si>
  <si>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</si>
  <si>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</si>
  <si>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</si>
  <si>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</si>
  <si>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</si>
  <si>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</si>
  <si>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</si>
  <si>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</si>
  <si>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</si>
  <si>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</si>
  <si>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</si>
  <si>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</si>
  <si>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</si>
  <si>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</si>
  <si>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</si>
  <si>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</si>
  <si>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</si>
  <si>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</si>
  <si>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</si>
  <si>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</si>
  <si>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</si>
  <si>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</si>
  <si>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</si>
  <si>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</si>
  <si>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</si>
  <si>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</si>
  <si>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</si>
  <si>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</si>
  <si>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</si>
  <si>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</si>
  <si>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</si>
  <si>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</si>
  <si>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</si>
  <si>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</si>
  <si>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</si>
  <si>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</si>
  <si>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</si>
  <si>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</si>
  <si>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               Załącznik nr 4 do uchwały budżetowej</t>
  </si>
  <si>
    <t xml:space="preserve">                    na rok 2010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</si>
  <si>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</si>
  <si>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</si>
  <si>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</si>
  <si>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</si>
  <si>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</si>
  <si>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</si>
  <si>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</si>
  <si>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Obsługa wydawania dowodów osobistych</t>
  </si>
  <si>
    <t>Prowadzenie rejestru wyborców</t>
  </si>
  <si>
    <t>Szkolenia i zakup materiałów w zakresie obrony cywilnej.</t>
  </si>
  <si>
    <t xml:space="preserve">Wypłata świadczeń rodzinnych, świadczeń  funduszu alimentacyjnego oraz obsługa wypłaty w/w świadczeń. </t>
  </si>
  <si>
    <t>Zapłata skladek na ubezpieczenia zdrowotne opłacanych za osoby pobierające niektóre świadczenia z pomocy społecznej</t>
  </si>
  <si>
    <t xml:space="preserve">                                                        Załącznik nr 5 do uchwały budżetowej</t>
  </si>
  <si>
    <t xml:space="preserve">                                                        na rok 2010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</si>
  <si>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</si>
  <si>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</si>
  <si>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</si>
  <si>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</si>
  <si>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                                                                                                               119 000,00</t>
  </si>
  <si>
    <t>II.</t>
  </si>
  <si>
    <t>WYDATKI                                                                                                                118 500,00</t>
  </si>
  <si>
    <t xml:space="preserve">                                         Załącznik nr 6 do uchwały budżetowej</t>
  </si>
  <si>
    <t xml:space="preserve">                                         na rok 2010</t>
  </si>
  <si>
    <t>Wydatki na realizację zadań określonych w gminnym programie przeciwdziałania narkomanii</t>
  </si>
  <si>
    <t xml:space="preserve">                                                       Załącznik nr 7 do uchwały budżetowej </t>
  </si>
  <si>
    <t xml:space="preserve">                                                       na rok 2010</t>
  </si>
  <si>
    <t>Dotacje podmiotowe w 2010 r.</t>
  </si>
  <si>
    <t>Nazwa instytucji</t>
  </si>
  <si>
    <t>Kwota dotacji</t>
  </si>
  <si>
    <t>Gminne Centrum Kultury I Tradycji Wsi Gminy Gostynin w Białem</t>
  </si>
  <si>
    <t>Gminna Biblioteka Publiczna w Gostyninie z/s w Solcu</t>
  </si>
  <si>
    <t xml:space="preserve">                                                       Załącznik nr 8 do uchwały budżetowej </t>
  </si>
  <si>
    <t>Dotacje celowe dla podmiotów zaliczanych do sektora finansów publicznych   w 2010 r.</t>
  </si>
  <si>
    <t>Jednostki sektora finansów publicznych</t>
  </si>
  <si>
    <t>Nazwa jednostki</t>
  </si>
  <si>
    <t>Urząd Miasta w Gostyninie</t>
  </si>
  <si>
    <t>Urząd Miasta w Płocku</t>
  </si>
  <si>
    <t>Jednostki spoza sektora finansów publicznych</t>
  </si>
  <si>
    <t xml:space="preserve">                                                                                 </t>
  </si>
  <si>
    <t>Załącznik nr 9 do uchwały budżetowej</t>
  </si>
  <si>
    <t>Wydatki na 2010 rok obejmujące zadania jednostek pomocniczych gminy, w tym realizowane w ramach funduszu sołeckiego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</si>
  <si>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</si>
  <si>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</si>
  <si>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</si>
  <si>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</si>
  <si>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</si>
  <si>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</si>
  <si>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Gaśno</t>
  </si>
  <si>
    <t>Zakup kruszywa na remont dróg gminnych na terenie sołectwa.</t>
  </si>
  <si>
    <t>Zwoleń</t>
  </si>
  <si>
    <t>Zakup kruszywa na drogę gminną w kierunku wsi Jaworek, budowa wiaty przystankowej.</t>
  </si>
  <si>
    <t>Baby Dolne - Rybne</t>
  </si>
  <si>
    <t>Krzywie</t>
  </si>
  <si>
    <t>Bielawy</t>
  </si>
  <si>
    <t>Niecki</t>
  </si>
  <si>
    <t>Huta Nowa - Aleksandrynów - Zuzinów</t>
  </si>
  <si>
    <t>Sałki - Lipa - Ruszków</t>
  </si>
  <si>
    <t>Zakup kruszywa na remont drogi we wsi Lipa.</t>
  </si>
  <si>
    <t>Kazimierzów</t>
  </si>
  <si>
    <t>Jastrzębia</t>
  </si>
  <si>
    <t>Górki Pierwsze - Marianka</t>
  </si>
  <si>
    <t>Zakup kruszywa na drogę gminną we wsi Górki Pierwsze.</t>
  </si>
  <si>
    <t>Gorzewo - Marianów</t>
  </si>
  <si>
    <t>Rębów</t>
  </si>
  <si>
    <t>Osiny</t>
  </si>
  <si>
    <t>Anielin</t>
  </si>
  <si>
    <t>Zakup kruszywa na drogę gminną od m. Anielin do m. Leśniewice.</t>
  </si>
  <si>
    <t>Sierakówek – Kleniew</t>
  </si>
  <si>
    <t>Strzałki - Osada</t>
  </si>
  <si>
    <t>Nagodów -  Rumunki</t>
  </si>
  <si>
    <t>Białotarsk</t>
  </si>
  <si>
    <t>Klusek</t>
  </si>
  <si>
    <t>Marianów Sierakowski</t>
  </si>
  <si>
    <t>Mysłownia Nowa</t>
  </si>
  <si>
    <t>Skrzany</t>
  </si>
  <si>
    <t>Zakup kruszywa na utwardzenie dróg gminnych na terenie sołectwa.</t>
  </si>
  <si>
    <t>Zaborów Stary - Stanisławów</t>
  </si>
  <si>
    <t>Budy Kozickie</t>
  </si>
  <si>
    <t>Zakup kruszywa na remont drogi gminnej Budy Kozickie – Ratajki.</t>
  </si>
  <si>
    <t>Kiełpieniec</t>
  </si>
  <si>
    <t>Zakup kruszywa na remont drogi gminnej w m. Kiełpieniec.</t>
  </si>
  <si>
    <t>Baby Górne - Zieleniec</t>
  </si>
  <si>
    <t>Leśniewice - Lisica</t>
  </si>
  <si>
    <t>Zakup kruszywa na remont drogi gminnej Leśniewice – Anielin.</t>
  </si>
  <si>
    <t>Łokietnica</t>
  </si>
  <si>
    <t>Gulewo</t>
  </si>
  <si>
    <t>Górki Drugie</t>
  </si>
  <si>
    <t>Zakup kruszywa na remont  dróg gminnych na terenie sołectwa.</t>
  </si>
  <si>
    <t>Józefków</t>
  </si>
  <si>
    <t>Belno - Pomarzanki</t>
  </si>
  <si>
    <t>Zakup kruszywa na remont dróg gminnych w m. Pomarzanki.</t>
  </si>
  <si>
    <t>Halinów</t>
  </si>
  <si>
    <t>Podgórze</t>
  </si>
  <si>
    <t>Emilianów</t>
  </si>
  <si>
    <t>Zakup kruszywa na drogi gminne,montaż urządzeń na placu zabaw w m. Stefanów</t>
  </si>
  <si>
    <t>Feliksów</t>
  </si>
  <si>
    <t>Zakup kruszywa na remont drogi gminnej na odcinku Feliksów - Skrzany</t>
  </si>
  <si>
    <t>Sieraków</t>
  </si>
  <si>
    <t>Zakup kruszywa na utwardzenie drogi gminnej od drogi powiatowej do wsi Marianów Sierakowski.</t>
  </si>
  <si>
    <t>Kozice - Polesie</t>
  </si>
  <si>
    <t>Wykonanie ogrodzenia terenu przeznaczonego na plac zabaw  w m. Kozice.</t>
  </si>
  <si>
    <t>Zaborów Nowy - Huta Zaborowska</t>
  </si>
  <si>
    <t>Modernizacja budynku gminnego (  wymiana okien, drzwi, malowanie, naprawy tynkarskie ) w m. Zaborów Nowy.</t>
  </si>
  <si>
    <t>Dąbrówka</t>
  </si>
  <si>
    <t>Modernizacja budynku gminnego (wymiana okien, drzwi, malowanie,zakup materiałów na naprawy tynkarskie, zakup terakoty) w m. Dąbrówka</t>
  </si>
  <si>
    <t>Miałkówek - Budy Lucieńskie</t>
  </si>
  <si>
    <t>Wykonanie ogrodzenia boiska oraz zakup bramek piłkarskich w m. Miałkówek .</t>
  </si>
  <si>
    <t>Choinek</t>
  </si>
  <si>
    <t>Wykonanie dwóch bramek na boisku sportowym na gruncie gminnym, niwelacja boiska, zakup murawy w m. Choinek</t>
  </si>
  <si>
    <t>Lucień</t>
  </si>
  <si>
    <t>Doposażenie placu zabaw przy szkole w m. Lucień.</t>
  </si>
  <si>
    <t>Rogożewek</t>
  </si>
  <si>
    <t>Montaż  lamp ulicznych-4szt., zakup kruszywa na remont dróg gminnych na terenie sołectwa.</t>
  </si>
  <si>
    <t>Bolesławów</t>
  </si>
  <si>
    <t>Montaż lamp ulicznych- 2szt., zakup kruszywa na remont dróg gminnych na terenie sołectwa.</t>
  </si>
  <si>
    <t>Helenów</t>
  </si>
  <si>
    <t>Zakup i montaż wiat autobusowych- 2szt., zakup lamp ulicznych- 4szt.w m. Helenów.</t>
  </si>
  <si>
    <t>Solec - Wrząca</t>
  </si>
  <si>
    <t>Zakup i montaż lamp oświetleniowych - 5szt. na terenie sołectwa.</t>
  </si>
  <si>
    <t>Stefanów</t>
  </si>
  <si>
    <t>Montaż lamp oświetleniowych- 4szt., montaż urządzeń na placu zabaw przy szkole w m. Stefanów.</t>
  </si>
  <si>
    <t>Jaworek</t>
  </si>
  <si>
    <t>Wykonanie projektu na przedłużenie linii elektrycznej wraz z montażem opraw oświetleniowych w m. Jaworek.</t>
  </si>
  <si>
    <t>Sokołów</t>
  </si>
  <si>
    <t>Wyposażenie świetlicy wiejskiej, budowa wiaty przystankowej,montaż lamp oświetleniowych, uzupełnienie utwardzenia kostką brukową uliczki przy świetlicy w m. Sokołów.</t>
  </si>
  <si>
    <t>Planowane wydatki bieżące :</t>
  </si>
  <si>
    <t>Dz 600-60016</t>
  </si>
  <si>
    <t>Dz 700-70005</t>
  </si>
  <si>
    <t>Dz 900-90015</t>
  </si>
  <si>
    <t>Planowane wydatki majątkowe :</t>
  </si>
  <si>
    <t>Dz 801-80101</t>
  </si>
  <si>
    <t xml:space="preserve">                                                                                            Załącznik nr 10 do uchwały budżetowej</t>
  </si>
  <si>
    <t xml:space="preserve">                                                                                  na rok 2010</t>
  </si>
  <si>
    <t>Zestawienie  przychodów i wydatków Gminnego Funduszu</t>
  </si>
  <si>
    <t>Ochrony Środowiska i Gospodarki Wodnej</t>
  </si>
  <si>
    <t>Wyszczególnienie</t>
  </si>
  <si>
    <t>Plan na 2010 r.</t>
  </si>
  <si>
    <t>Stan środków obrotowych na początek roku</t>
  </si>
  <si>
    <t>Przychody</t>
  </si>
  <si>
    <t>Wpływy z różnych opłat - Urząd Marszałkowski § 069</t>
  </si>
  <si>
    <t>III.</t>
  </si>
  <si>
    <t xml:space="preserve">Wydatki bieżące </t>
  </si>
  <si>
    <t>§ 4300 Zakup usług pozostałych</t>
  </si>
  <si>
    <t>Wydatki majątkowe</t>
  </si>
  <si>
    <t>IV.</t>
  </si>
  <si>
    <t>Stan środków obrotowych na koniec roku</t>
  </si>
  <si>
    <t xml:space="preserve">                    Załącznik nr 11 do uchwały budżetowej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</si>
  <si>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</si>
  <si>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</si>
  <si>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</si>
  <si>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</si>
  <si>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</si>
  <si>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</si>
  <si>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</si>
  <si>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</si>
  <si>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</si>
  <si>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</si>
  <si>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</si>
  <si>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</si>
  <si>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4 500 000,00
C.     127 500,00
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</si>
  <si>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</si>
  <si>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</si>
  <si>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</si>
  <si>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</si>
  <si>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</si>
  <si>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</si>
  <si>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</si>
  <si>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72 000,00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</si>
  <si>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</si>
  <si>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</si>
  <si>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</si>
  <si>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</si>
  <si>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</si>
  <si>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</si>
  <si>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 xml:space="preserve">A.      
B. 7 095 908,00
C.    387 500,00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</si>
  <si>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</si>
  <si>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</si>
  <si>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</si>
  <si>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</si>
  <si>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Przebudowa drogi gminnej Zaborów Nowy - Sokołów - II etap.</t>
  </si>
  <si>
    <t>A.      
B. 1 626 407,00
C. 191 342,00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</si>
  <si>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</si>
  <si>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</si>
  <si>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</si>
  <si>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</si>
  <si>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</si>
  <si>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75 000,00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</si>
  <si>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</si>
  <si>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</si>
  <si>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</si>
  <si>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</si>
  <si>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</si>
  <si>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</si>
  <si>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</si>
  <si>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</si>
  <si>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A. 75 000,00  
B. 3 058 687,00
C.  191 342,00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</si>
  <si>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</si>
  <si>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</si>
  <si>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</si>
  <si>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</si>
  <si>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</si>
  <si>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</si>
  <si>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</si>
  <si>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</si>
  <si>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</si>
  <si>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</si>
  <si>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</si>
  <si>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</si>
  <si>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</si>
  <si>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</si>
  <si>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Zakupy inwestycyjne – wykup działek</t>
  </si>
  <si>
    <t>A.      
B. 252 309,40
C. 3 620 000,00</t>
  </si>
  <si>
    <t>Zakup kopiarki</t>
  </si>
  <si>
    <t>Zakup zestawów komputerowych</t>
  </si>
  <si>
    <t xml:space="preserve">Zakup samochodu strażackiego </t>
  </si>
  <si>
    <t>Zespół Szkoły Podstawowej i Gimnazjum w Lucieniu- utworzenie szkolnego placu zabaw, wykonanie kładki pieszej nad rzeką.</t>
  </si>
  <si>
    <t xml:space="preserve">A.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</si>
  <si>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</si>
  <si>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</si>
  <si>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</si>
  <si>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</si>
  <si>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ocieplenie budynku, boisko szkolne (bieżnia), wykonanie placu zabaw.</t>
  </si>
  <si>
    <t xml:space="preserve">A.      
B. 190 250,00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</si>
  <si>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</si>
  <si>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</si>
  <si>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</si>
  <si>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A.  113 850,00   B.  466 500,00
C.</t>
  </si>
  <si>
    <t>Budowa i rozbudowa oświetlenia drogowego.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</si>
  <si>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</si>
  <si>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</si>
  <si>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</si>
  <si>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</si>
  <si>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</si>
  <si>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</si>
  <si>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</si>
  <si>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</si>
  <si>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A.      
B. 129 274,00
C.</t>
  </si>
  <si>
    <t>A.     188 850,00 
B. 11 002 678,40
C.   4 198 842,00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</si>
  <si>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</si>
  <si>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</si>
  <si>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</si>
  <si>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</si>
  <si>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</si>
  <si>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     </t>
    </r>
    <r>
      <rPr>
        <sz val="10"/>
        <rFont val="Arial"/>
        <family val="2"/>
      </rPr>
      <t>- ………………….</t>
    </r>
  </si>
  <si>
    <t>wpłaty osób fizycznych za wykonanie przyłączy wodociągowych</t>
  </si>
  <si>
    <r>
      <t xml:space="preserve">     </t>
    </r>
    <r>
      <rPr>
        <i/>
        <sz val="10"/>
        <rFont val="Arial CE"/>
        <family val="2"/>
      </rPr>
      <t>- ………………….</t>
    </r>
  </si>
  <si>
    <t xml:space="preserve">środki pozyskane na budowę inwestycji </t>
  </si>
  <si>
    <t xml:space="preserve">uwaga: </t>
  </si>
  <si>
    <t>pożyczki poz. 2, 5, 6 w łącznej kwocie 1 774 500,00 zł.</t>
  </si>
  <si>
    <t>kredyty: pozostałe pozycje w łącznej kwocie: 6 182 700,00 zł.</t>
  </si>
  <si>
    <t>W budżecie uwzględniono wydatki z kolumn 8 i 9 tabeli. Pozostałe wartości z kolumny 10 zostaną urealnione w miarę pozyskiwania środków.</t>
  </si>
  <si>
    <t>Załącznik nr 12 do uchwały budżetowej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</si>
  <si>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</si>
  <si>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</si>
  <si>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</si>
  <si>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</si>
  <si>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</si>
  <si>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</si>
  <si>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</si>
  <si>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</si>
  <si>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</si>
  <si>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</si>
  <si>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</si>
  <si>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</si>
  <si>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</si>
  <si>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</si>
  <si>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</si>
  <si>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</si>
  <si>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</si>
  <si>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</si>
  <si>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</si>
  <si>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</si>
  <si>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</si>
  <si>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</si>
  <si>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</si>
  <si>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</si>
  <si>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</si>
  <si>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</si>
  <si>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</si>
  <si>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</si>
  <si>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2011 r.</t>
  </si>
  <si>
    <t>2012 r.</t>
  </si>
  <si>
    <t>2013 r</t>
  </si>
  <si>
    <t>Wydatki bieżące razem:</t>
  </si>
  <si>
    <t>2.1</t>
  </si>
  <si>
    <t xml:space="preserve">         Program Operacyjny Kapitał Ludzki   - Działanie 9.5 Oddolne inicjatywy edukacyjne na obszarach wiejskich „Pomysł Na Sukces'                                                   </t>
  </si>
  <si>
    <t>Wydatki:</t>
  </si>
  <si>
    <t>852-85219</t>
  </si>
  <si>
    <t>2013 r.</t>
  </si>
  <si>
    <t>2.2</t>
  </si>
  <si>
    <t>Poakcesyjny Program Wsparcia Obszarów Wiejskich</t>
  </si>
  <si>
    <t>852-85295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</si>
  <si>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</si>
  <si>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</si>
  <si>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</si>
  <si>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Prognoza kwoty długu i spłat na rok 2010 i lata następne</t>
  </si>
  <si>
    <t>Kwota długu na dzień 31.12.2009</t>
  </si>
  <si>
    <t>Prognoza</t>
  </si>
  <si>
    <t>Umorzenie</t>
  </si>
  <si>
    <r>
      <t xml:space="preserve">Zobowiązania wg tytułów dłużnych: </t>
    </r>
    <r>
      <rPr>
        <sz val="8"/>
        <rFont val="Times New Roman"/>
        <family val="1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</si>
  <si>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</si>
  <si>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</si>
  <si>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</si>
  <si>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</si>
  <si>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</si>
  <si>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</si>
  <si>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</si>
  <si>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</si>
  <si>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zobowiązań określonych w art. 170 ust. 3):</t>
  </si>
  <si>
    <t>pożyczki</t>
  </si>
  <si>
    <t>kredyty,  w tym:</t>
  </si>
  <si>
    <t xml:space="preserve">   EBOiR</t>
  </si>
  <si>
    <t>d</t>
  </si>
  <si>
    <t>inne źródła (wolne środki)</t>
  </si>
  <si>
    <t>1.3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</si>
  <si>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</si>
  <si>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</si>
  <si>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</si>
  <si>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</si>
  <si>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</si>
  <si>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</si>
  <si>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</si>
  <si>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</si>
  <si>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</si>
  <si>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</si>
  <si>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</si>
  <si>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</si>
  <si>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</si>
  <si>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</si>
  <si>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</si>
  <si>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</si>
  <si>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8"/>
        <rFont val="Times New Roman"/>
        <family val="1"/>
      </rPr>
      <t>(art. 170 ust. 1)        ( 1-2.1.a-2.1.b-2.2):3</t>
    </r>
  </si>
  <si>
    <t>6.2</t>
  </si>
  <si>
    <r>
      <t xml:space="preserve">długu po uwzględnieniu wyłączeń </t>
    </r>
    <r>
      <rPr>
        <sz val="8"/>
        <rFont val="Times New Roman"/>
        <family val="1"/>
      </rPr>
      <t>(art. 170 ust. 3)
(1.1+1.2-2.1.a-2.1.b):3</t>
    </r>
  </si>
  <si>
    <t>6.3</t>
  </si>
  <si>
    <r>
      <t xml:space="preserve">spłaty zadłużenia </t>
    </r>
    <r>
      <rPr>
        <sz val="8"/>
        <rFont val="Times New Roman"/>
        <family val="1"/>
      </rPr>
      <t>(art. 169 ust. 1)        (2:3)</t>
    </r>
  </si>
  <si>
    <t>6.4</t>
  </si>
  <si>
    <r>
      <t xml:space="preserve">spłaty zadłużenia po uwzględnieniu wyłączeń </t>
    </r>
    <r>
      <rPr>
        <sz val="8"/>
        <rFont val="Times New Roman"/>
        <family val="1"/>
      </rPr>
      <t>(art. 169 ust. 3)      (2.1+2.3):3</t>
    </r>
  </si>
  <si>
    <t>Uwaga: wyszczególnione artykuły dotyczą ustawy z dnia 30 czerwca 2005 roku o finansach publicznych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</si>
</sst>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#.00"/>
    <numFmt numFmtId="167" formatCode="0"/>
  </numFmts>
  <fonts count="7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9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u val="single"/>
      <sz val="10"/>
      <name val="Arial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6"/>
      <color indexed="8"/>
      <name val="Arial CE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b/>
      <i/>
      <sz val="10"/>
      <color indexed="8"/>
      <name val="Arial1"/>
      <family val="0"/>
    </font>
    <font>
      <b/>
      <i/>
      <sz val="11"/>
      <color indexed="8"/>
      <name val="Arial1"/>
      <family val="0"/>
    </font>
    <font>
      <i/>
      <sz val="10"/>
      <color indexed="8"/>
      <name val="Arial CE"/>
      <family val="2"/>
    </font>
    <font>
      <b/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name val="Czcionka tekstu podstawowego"/>
      <family val="0"/>
    </font>
    <font>
      <b/>
      <u val="single"/>
      <sz val="10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name val="Lucida Sans Unicode"/>
      <family val="2"/>
    </font>
    <font>
      <i/>
      <sz val="10"/>
      <name val="Lucida Sans Unicode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406">
    <xf numFmtId="164" fontId="0" fillId="0" borderId="0" xfId="0" applyAlignment="1">
      <alignment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1" fillId="20" borderId="10" xfId="0" applyFont="1" applyFill="1" applyBorder="1" applyAlignment="1">
      <alignment horizontal="center" vertical="center"/>
    </xf>
    <xf numFmtId="164" fontId="21" fillId="20" borderId="11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21" fillId="20" borderId="11" xfId="0" applyFont="1" applyFill="1" applyBorder="1" applyAlignment="1">
      <alignment horizontal="center" vertical="center" wrapText="1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3" xfId="0" applyFont="1" applyFill="1" applyBorder="1" applyAlignment="1">
      <alignment horizontal="center" vertical="center"/>
    </xf>
    <xf numFmtId="164" fontId="21" fillId="20" borderId="14" xfId="0" applyFont="1" applyFill="1" applyBorder="1" applyAlignment="1">
      <alignment horizontal="center" vertical="center"/>
    </xf>
    <xf numFmtId="164" fontId="21" fillId="20" borderId="15" xfId="0" applyFont="1" applyFill="1" applyBorder="1" applyAlignment="1">
      <alignment horizontal="center" vertical="center"/>
    </xf>
    <xf numFmtId="164" fontId="21" fillId="20" borderId="14" xfId="0" applyFont="1" applyFill="1" applyBorder="1" applyAlignment="1">
      <alignment horizontal="center" vertical="center" wrapText="1"/>
    </xf>
    <xf numFmtId="164" fontId="23" fillId="0" borderId="14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24" borderId="14" xfId="0" applyFont="1" applyFill="1" applyBorder="1" applyAlignment="1">
      <alignment horizontal="center" vertical="center"/>
    </xf>
    <xf numFmtId="164" fontId="24" fillId="24" borderId="14" xfId="0" applyFont="1" applyFill="1" applyBorder="1" applyAlignment="1">
      <alignment vertical="center"/>
    </xf>
    <xf numFmtId="165" fontId="20" fillId="24" borderId="14" xfId="0" applyNumberFormat="1" applyFont="1" applyFill="1" applyBorder="1" applyAlignment="1">
      <alignment/>
    </xf>
    <xf numFmtId="164" fontId="24" fillId="0" borderId="14" xfId="0" applyFont="1" applyBorder="1" applyAlignment="1">
      <alignment horizontal="center" vertical="center"/>
    </xf>
    <xf numFmtId="164" fontId="20" fillId="0" borderId="14" xfId="0" applyFont="1" applyBorder="1" applyAlignment="1">
      <alignment vertical="center" wrapText="1"/>
    </xf>
    <xf numFmtId="165" fontId="20" fillId="0" borderId="14" xfId="0" applyNumberFormat="1" applyFont="1" applyBorder="1" applyAlignment="1">
      <alignment/>
    </xf>
    <xf numFmtId="164" fontId="20" fillId="0" borderId="14" xfId="0" applyFont="1" applyBorder="1" applyAlignment="1">
      <alignment horizontal="center" vertical="center"/>
    </xf>
    <xf numFmtId="164" fontId="25" fillId="0" borderId="14" xfId="0" applyFont="1" applyBorder="1" applyAlignment="1">
      <alignment horizontal="left" vertical="center" wrapText="1"/>
    </xf>
    <xf numFmtId="165" fontId="24" fillId="0" borderId="14" xfId="0" applyNumberFormat="1" applyFont="1" applyBorder="1" applyAlignment="1">
      <alignment/>
    </xf>
    <xf numFmtId="164" fontId="24" fillId="24" borderId="14" xfId="0" applyFont="1" applyFill="1" applyBorder="1" applyAlignment="1">
      <alignment vertical="center" wrapText="1"/>
    </xf>
    <xf numFmtId="164" fontId="25" fillId="0" borderId="14" xfId="0" applyFont="1" applyBorder="1" applyAlignment="1">
      <alignment vertical="center" wrapText="1"/>
    </xf>
    <xf numFmtId="164" fontId="24" fillId="0" borderId="0" xfId="0" applyFont="1" applyAlignment="1">
      <alignment/>
    </xf>
    <xf numFmtId="165" fontId="20" fillId="0" borderId="14" xfId="0" applyNumberFormat="1" applyFont="1" applyFill="1" applyBorder="1" applyAlignment="1">
      <alignment/>
    </xf>
    <xf numFmtId="164" fontId="20" fillId="0" borderId="14" xfId="0" applyFont="1" applyFill="1" applyBorder="1" applyAlignment="1">
      <alignment vertical="center" wrapText="1"/>
    </xf>
    <xf numFmtId="164" fontId="21" fillId="25" borderId="14" xfId="0" applyFont="1" applyFill="1" applyBorder="1" applyAlignment="1">
      <alignment horizontal="center" vertical="center"/>
    </xf>
    <xf numFmtId="165" fontId="21" fillId="25" borderId="14" xfId="0" applyNumberFormat="1" applyFont="1" applyFill="1" applyBorder="1" applyAlignment="1">
      <alignment/>
    </xf>
    <xf numFmtId="165" fontId="24" fillId="25" borderId="14" xfId="0" applyNumberFormat="1" applyFont="1" applyFill="1" applyBorder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vertical="center"/>
    </xf>
    <xf numFmtId="165" fontId="21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2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26" fillId="20" borderId="14" xfId="0" applyFont="1" applyFill="1" applyBorder="1" applyAlignment="1">
      <alignment horizontal="center" vertical="center"/>
    </xf>
    <xf numFmtId="164" fontId="26" fillId="20" borderId="14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26" fillId="20" borderId="14" xfId="0" applyFont="1" applyFill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7" fillId="26" borderId="14" xfId="0" applyFont="1" applyFill="1" applyBorder="1" applyAlignment="1">
      <alignment horizontal="center" vertical="top" wrapText="1"/>
    </xf>
    <xf numFmtId="164" fontId="22" fillId="26" borderId="14" xfId="0" applyFont="1" applyFill="1" applyBorder="1" applyAlignment="1">
      <alignment horizontal="left" vertical="top" wrapText="1"/>
    </xf>
    <xf numFmtId="164" fontId="0" fillId="26" borderId="14" xfId="0" applyFont="1" applyFill="1" applyBorder="1" applyAlignment="1">
      <alignment/>
    </xf>
    <xf numFmtId="165" fontId="0" fillId="26" borderId="14" xfId="0" applyNumberFormat="1" applyFont="1" applyFill="1" applyBorder="1" applyAlignment="1">
      <alignment/>
    </xf>
    <xf numFmtId="164" fontId="27" fillId="0" borderId="14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30" fillId="0" borderId="14" xfId="0" applyFont="1" applyBorder="1" applyAlignment="1">
      <alignment vertical="center" wrapText="1"/>
    </xf>
    <xf numFmtId="165" fontId="0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/>
    </xf>
    <xf numFmtId="164" fontId="27" fillId="26" borderId="14" xfId="0" applyFont="1" applyFill="1" applyBorder="1" applyAlignment="1">
      <alignment horizontal="center" vertical="center" wrapText="1"/>
    </xf>
    <xf numFmtId="164" fontId="22" fillId="26" borderId="14" xfId="0" applyFont="1" applyFill="1" applyBorder="1" applyAlignment="1">
      <alignment horizontal="left" vertical="center" wrapText="1"/>
    </xf>
    <xf numFmtId="164" fontId="31" fillId="0" borderId="14" xfId="0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/>
    </xf>
    <xf numFmtId="165" fontId="26" fillId="0" borderId="14" xfId="0" applyNumberFormat="1" applyFont="1" applyBorder="1" applyAlignment="1">
      <alignment/>
    </xf>
    <xf numFmtId="164" fontId="26" fillId="0" borderId="0" xfId="0" applyFont="1" applyAlignment="1">
      <alignment/>
    </xf>
    <xf numFmtId="164" fontId="27" fillId="0" borderId="14" xfId="0" applyFont="1" applyBorder="1" applyAlignment="1">
      <alignment vertical="center" wrapText="1"/>
    </xf>
    <xf numFmtId="164" fontId="31" fillId="0" borderId="14" xfId="0" applyFont="1" applyBorder="1" applyAlignment="1">
      <alignment horizontal="center" vertical="top" wrapText="1"/>
    </xf>
    <xf numFmtId="164" fontId="27" fillId="25" borderId="14" xfId="0" applyFont="1" applyFill="1" applyBorder="1" applyAlignment="1">
      <alignment horizontal="center" vertical="center" wrapText="1"/>
    </xf>
    <xf numFmtId="165" fontId="27" fillId="25" borderId="14" xfId="0" applyNumberFormat="1" applyFont="1" applyFill="1" applyBorder="1" applyAlignment="1">
      <alignment/>
    </xf>
    <xf numFmtId="164" fontId="21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32" fillId="0" borderId="0" xfId="0" applyFont="1" applyAlignment="1">
      <alignment horizontal="center" vertical="center"/>
    </xf>
    <xf numFmtId="164" fontId="33" fillId="0" borderId="0" xfId="0" applyFont="1" applyAlignment="1">
      <alignment horizontal="center"/>
    </xf>
    <xf numFmtId="164" fontId="34" fillId="20" borderId="14" xfId="0" applyFont="1" applyFill="1" applyBorder="1" applyAlignment="1">
      <alignment horizontal="center" vertical="center" wrapText="1"/>
    </xf>
    <xf numFmtId="164" fontId="35" fillId="0" borderId="0" xfId="0" applyFont="1" applyAlignment="1">
      <alignment/>
    </xf>
    <xf numFmtId="164" fontId="20" fillId="0" borderId="14" xfId="0" applyFont="1" applyBorder="1" applyAlignment="1">
      <alignment horizontal="center" vertical="center" wrapText="1"/>
    </xf>
    <xf numFmtId="164" fontId="24" fillId="24" borderId="14" xfId="0" applyFont="1" applyFill="1" applyBorder="1" applyAlignment="1">
      <alignment horizontal="center" vertical="top" wrapText="1"/>
    </xf>
    <xf numFmtId="164" fontId="24" fillId="24" borderId="14" xfId="0" applyFont="1" applyFill="1" applyBorder="1" applyAlignment="1">
      <alignment horizontal="left" vertical="top" wrapText="1"/>
    </xf>
    <xf numFmtId="165" fontId="20" fillId="24" borderId="14" xfId="0" applyNumberFormat="1" applyFont="1" applyFill="1" applyBorder="1" applyAlignment="1">
      <alignment vertical="top" wrapText="1"/>
    </xf>
    <xf numFmtId="164" fontId="20" fillId="0" borderId="14" xfId="0" applyFont="1" applyBorder="1" applyAlignment="1">
      <alignment horizontal="center" vertical="top" wrapText="1"/>
    </xf>
    <xf numFmtId="164" fontId="20" fillId="0" borderId="14" xfId="0" applyFont="1" applyBorder="1" applyAlignment="1">
      <alignment vertical="top" wrapText="1"/>
    </xf>
    <xf numFmtId="165" fontId="20" fillId="0" borderId="14" xfId="0" applyNumberFormat="1" applyFont="1" applyBorder="1" applyAlignment="1">
      <alignment vertical="top" wrapText="1"/>
    </xf>
    <xf numFmtId="165" fontId="24" fillId="0" borderId="14" xfId="0" applyNumberFormat="1" applyFont="1" applyBorder="1" applyAlignment="1">
      <alignment vertical="top" wrapText="1"/>
    </xf>
    <xf numFmtId="165" fontId="20" fillId="0" borderId="14" xfId="0" applyNumberFormat="1" applyFont="1" applyBorder="1" applyAlignment="1">
      <alignment horizontal="right" vertical="top" wrapText="1"/>
    </xf>
    <xf numFmtId="165" fontId="24" fillId="0" borderId="14" xfId="0" applyNumberFormat="1" applyFont="1" applyBorder="1" applyAlignment="1">
      <alignment horizontal="right" vertical="top" wrapText="1"/>
    </xf>
    <xf numFmtId="164" fontId="24" fillId="24" borderId="14" xfId="0" applyFont="1" applyFill="1" applyBorder="1" applyAlignment="1">
      <alignment vertical="top" wrapText="1"/>
    </xf>
    <xf numFmtId="164" fontId="24" fillId="25" borderId="14" xfId="0" applyFont="1" applyFill="1" applyBorder="1" applyAlignment="1">
      <alignment horizontal="center" vertical="center" wrapText="1"/>
    </xf>
    <xf numFmtId="165" fontId="24" fillId="25" borderId="14" xfId="0" applyNumberFormat="1" applyFont="1" applyFill="1" applyBorder="1" applyAlignment="1">
      <alignment horizontal="center" vertical="center" wrapText="1"/>
    </xf>
    <xf numFmtId="164" fontId="33" fillId="0" borderId="0" xfId="0" applyFont="1" applyAlignment="1">
      <alignment vertical="center"/>
    </xf>
    <xf numFmtId="164" fontId="20" fillId="0" borderId="0" xfId="0" applyFont="1" applyAlignment="1">
      <alignment horizontal="right" vertical="center"/>
    </xf>
    <xf numFmtId="164" fontId="23" fillId="0" borderId="0" xfId="0" applyFont="1" applyAlignment="1">
      <alignment horizontal="right" vertical="center"/>
    </xf>
    <xf numFmtId="164" fontId="32" fillId="0" borderId="0" xfId="0" applyFont="1" applyAlignment="1">
      <alignment vertical="center"/>
    </xf>
    <xf numFmtId="164" fontId="24" fillId="20" borderId="14" xfId="0" applyFont="1" applyFill="1" applyBorder="1" applyAlignment="1">
      <alignment horizontal="center" vertical="center" wrapText="1"/>
    </xf>
    <xf numFmtId="164" fontId="36" fillId="20" borderId="14" xfId="0" applyFont="1" applyFill="1" applyBorder="1" applyAlignment="1">
      <alignment horizontal="center" vertical="center" wrapText="1"/>
    </xf>
    <xf numFmtId="164" fontId="22" fillId="24" borderId="14" xfId="0" applyFont="1" applyFill="1" applyBorder="1" applyAlignment="1">
      <alignment horizontal="center" vertical="top" wrapText="1"/>
    </xf>
    <xf numFmtId="164" fontId="22" fillId="24" borderId="14" xfId="0" applyFont="1" applyFill="1" applyBorder="1" applyAlignment="1">
      <alignment horizontal="left" vertical="top" wrapText="1"/>
    </xf>
    <xf numFmtId="164" fontId="20" fillId="24" borderId="14" xfId="0" applyFont="1" applyFill="1" applyBorder="1" applyAlignment="1">
      <alignment vertical="top" wrapText="1"/>
    </xf>
    <xf numFmtId="164" fontId="30" fillId="0" borderId="14" xfId="0" applyFont="1" applyBorder="1" applyAlignment="1">
      <alignment horizontal="center" vertical="top" wrapText="1"/>
    </xf>
    <xf numFmtId="164" fontId="30" fillId="0" borderId="14" xfId="0" applyFont="1" applyBorder="1" applyAlignment="1">
      <alignment vertical="top" wrapText="1"/>
    </xf>
    <xf numFmtId="165" fontId="30" fillId="0" borderId="14" xfId="0" applyNumberFormat="1" applyFont="1" applyBorder="1" applyAlignment="1">
      <alignment vertical="top" wrapText="1"/>
    </xf>
    <xf numFmtId="164" fontId="30" fillId="0" borderId="14" xfId="0" applyFont="1" applyBorder="1" applyAlignment="1">
      <alignment horizontal="right" vertical="top" wrapText="1"/>
    </xf>
    <xf numFmtId="164" fontId="37" fillId="0" borderId="14" xfId="0" applyFont="1" applyBorder="1" applyAlignment="1">
      <alignment horizontal="left" vertical="top" wrapText="1"/>
    </xf>
    <xf numFmtId="165" fontId="22" fillId="0" borderId="14" xfId="0" applyNumberFormat="1" applyFont="1" applyBorder="1" applyAlignment="1">
      <alignment vertical="top" wrapText="1"/>
    </xf>
    <xf numFmtId="165" fontId="30" fillId="24" borderId="14" xfId="0" applyNumberFormat="1" applyFont="1" applyFill="1" applyBorder="1" applyAlignment="1">
      <alignment vertical="top" wrapText="1"/>
    </xf>
    <xf numFmtId="164" fontId="25" fillId="0" borderId="14" xfId="0" applyFont="1" applyBorder="1" applyAlignment="1">
      <alignment horizontal="left" vertical="top" wrapText="1"/>
    </xf>
    <xf numFmtId="164" fontId="30" fillId="0" borderId="14" xfId="0" applyFont="1" applyBorder="1" applyAlignment="1">
      <alignment horizontal="left" vertical="top" wrapText="1"/>
    </xf>
    <xf numFmtId="164" fontId="24" fillId="0" borderId="14" xfId="0" applyFont="1" applyBorder="1" applyAlignment="1">
      <alignment horizontal="left" vertical="top" wrapText="1"/>
    </xf>
    <xf numFmtId="165" fontId="22" fillId="25" borderId="14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38" fillId="0" borderId="0" xfId="0" applyFont="1" applyBorder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23" fillId="0" borderId="0" xfId="0" applyFont="1" applyAlignment="1">
      <alignment horizontal="right" vertical="top"/>
    </xf>
    <xf numFmtId="164" fontId="39" fillId="0" borderId="14" xfId="0" applyFont="1" applyFill="1" applyBorder="1" applyAlignment="1">
      <alignment horizontal="center" vertical="center"/>
    </xf>
    <xf numFmtId="164" fontId="39" fillId="0" borderId="14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 vertical="center"/>
    </xf>
    <xf numFmtId="164" fontId="40" fillId="0" borderId="14" xfId="0" applyFont="1" applyBorder="1" applyAlignment="1">
      <alignment horizontal="center" vertical="center"/>
    </xf>
    <xf numFmtId="164" fontId="40" fillId="0" borderId="14" xfId="0" applyFont="1" applyBorder="1" applyAlignment="1">
      <alignment horizontal="left" vertical="center"/>
    </xf>
    <xf numFmtId="165" fontId="40" fillId="0" borderId="14" xfId="0" applyNumberFormat="1" applyFont="1" applyBorder="1" applyAlignment="1">
      <alignment horizontal="right" vertical="center"/>
    </xf>
    <xf numFmtId="164" fontId="41" fillId="0" borderId="0" xfId="0" applyFont="1" applyAlignment="1">
      <alignment vertical="center"/>
    </xf>
    <xf numFmtId="165" fontId="40" fillId="0" borderId="14" xfId="0" applyNumberFormat="1" applyFont="1" applyBorder="1" applyAlignment="1">
      <alignment vertical="center"/>
    </xf>
    <xf numFmtId="164" fontId="40" fillId="0" borderId="14" xfId="0" applyFont="1" applyBorder="1" applyAlignment="1">
      <alignment vertical="center"/>
    </xf>
    <xf numFmtId="164" fontId="32" fillId="0" borderId="14" xfId="0" applyFont="1" applyBorder="1" applyAlignment="1">
      <alignment horizontal="center" vertical="center"/>
    </xf>
    <xf numFmtId="164" fontId="40" fillId="0" borderId="10" xfId="0" applyFont="1" applyBorder="1" applyAlignment="1">
      <alignment vertical="center"/>
    </xf>
    <xf numFmtId="164" fontId="40" fillId="0" borderId="12" xfId="0" applyFont="1" applyBorder="1" applyAlignment="1">
      <alignment horizontal="center" vertical="center"/>
    </xf>
    <xf numFmtId="165" fontId="40" fillId="0" borderId="12" xfId="0" applyNumberFormat="1" applyFont="1" applyBorder="1" applyAlignment="1">
      <alignment vertical="center"/>
    </xf>
    <xf numFmtId="164" fontId="40" fillId="0" borderId="12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165" fontId="40" fillId="0" borderId="15" xfId="0" applyNumberFormat="1" applyFont="1" applyBorder="1" applyAlignment="1">
      <alignment vertical="center"/>
    </xf>
    <xf numFmtId="164" fontId="40" fillId="0" borderId="15" xfId="0" applyFont="1" applyBorder="1" applyAlignment="1">
      <alignment vertical="center"/>
    </xf>
    <xf numFmtId="164" fontId="40" fillId="0" borderId="12" xfId="0" applyFont="1" applyBorder="1" applyAlignment="1">
      <alignment vertical="center"/>
    </xf>
    <xf numFmtId="164" fontId="40" fillId="0" borderId="14" xfId="0" applyFont="1" applyBorder="1" applyAlignment="1">
      <alignment vertical="center" wrapText="1"/>
    </xf>
    <xf numFmtId="164" fontId="40" fillId="0" borderId="15" xfId="0" applyFont="1" applyBorder="1" applyAlignment="1">
      <alignment horizontal="center" vertical="center"/>
    </xf>
    <xf numFmtId="164" fontId="40" fillId="0" borderId="16" xfId="0" applyFont="1" applyBorder="1" applyAlignment="1">
      <alignment horizontal="center" vertical="center"/>
    </xf>
    <xf numFmtId="165" fontId="42" fillId="0" borderId="14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43" fillId="0" borderId="0" xfId="0" applyFont="1" applyAlignment="1">
      <alignment vertical="center"/>
    </xf>
    <xf numFmtId="164" fontId="40" fillId="0" borderId="0" xfId="0" applyFont="1" applyFill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7" fillId="0" borderId="14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vertical="center" wrapText="1"/>
    </xf>
    <xf numFmtId="165" fontId="0" fillId="0" borderId="14" xfId="0" applyNumberFormat="1" applyFill="1" applyBorder="1" applyAlignment="1">
      <alignment vertical="center" wrapText="1"/>
    </xf>
    <xf numFmtId="164" fontId="0" fillId="0" borderId="14" xfId="0" applyFill="1" applyBorder="1" applyAlignment="1">
      <alignment vertical="center"/>
    </xf>
    <xf numFmtId="164" fontId="31" fillId="0" borderId="14" xfId="0" applyFont="1" applyFill="1" applyBorder="1" applyAlignment="1">
      <alignment horizontal="right" vertical="center" wrapText="1"/>
    </xf>
    <xf numFmtId="165" fontId="27" fillId="0" borderId="14" xfId="0" applyNumberFormat="1" applyFont="1" applyFill="1" applyBorder="1" applyAlignment="1">
      <alignment vertical="center" wrapText="1"/>
    </xf>
    <xf numFmtId="164" fontId="31" fillId="0" borderId="14" xfId="0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165" fontId="0" fillId="0" borderId="14" xfId="0" applyNumberFormat="1" applyBorder="1" applyAlignment="1">
      <alignment vertical="center" wrapText="1"/>
    </xf>
    <xf numFmtId="164" fontId="45" fillId="25" borderId="14" xfId="0" applyFont="1" applyFill="1" applyBorder="1" applyAlignment="1">
      <alignment horizontal="center" vertical="center"/>
    </xf>
    <xf numFmtId="165" fontId="26" fillId="25" borderId="14" xfId="0" applyNumberFormat="1" applyFont="1" applyFill="1" applyBorder="1" applyAlignment="1">
      <alignment vertical="center"/>
    </xf>
    <xf numFmtId="165" fontId="27" fillId="25" borderId="14" xfId="0" applyNumberFormat="1" applyFont="1" applyFill="1" applyBorder="1" applyAlignment="1">
      <alignment vertical="center"/>
    </xf>
    <xf numFmtId="164" fontId="0" fillId="25" borderId="14" xfId="0" applyFont="1" applyFill="1" applyBorder="1" applyAlignment="1">
      <alignment vertical="center"/>
    </xf>
    <xf numFmtId="164" fontId="46" fillId="0" borderId="0" xfId="0" applyFont="1" applyAlignment="1">
      <alignment vertical="center"/>
    </xf>
    <xf numFmtId="164" fontId="47" fillId="0" borderId="0" xfId="0" applyFont="1" applyAlignment="1">
      <alignment horizontal="right" vertical="center"/>
    </xf>
    <xf numFmtId="164" fontId="28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/>
    </xf>
    <xf numFmtId="164" fontId="40" fillId="0" borderId="0" xfId="0" applyFont="1" applyAlignment="1">
      <alignment horizontal="right" vertical="center"/>
    </xf>
    <xf numFmtId="164" fontId="48" fillId="0" borderId="17" xfId="0" applyFont="1" applyBorder="1" applyAlignment="1">
      <alignment horizontal="center" vertical="center"/>
    </xf>
    <xf numFmtId="164" fontId="26" fillId="0" borderId="17" xfId="0" applyFont="1" applyBorder="1" applyAlignment="1">
      <alignment horizontal="left" vertical="center"/>
    </xf>
    <xf numFmtId="164" fontId="48" fillId="0" borderId="18" xfId="0" applyFont="1" applyBorder="1" applyAlignment="1">
      <alignment horizontal="center" vertical="center"/>
    </xf>
    <xf numFmtId="164" fontId="12" fillId="0" borderId="18" xfId="0" applyFont="1" applyBorder="1" applyAlignment="1">
      <alignment horizontal="center" vertical="center"/>
    </xf>
    <xf numFmtId="164" fontId="12" fillId="0" borderId="18" xfId="0" applyFont="1" applyBorder="1" applyAlignment="1">
      <alignment vertical="center" wrapText="1"/>
    </xf>
    <xf numFmtId="165" fontId="12" fillId="0" borderId="18" xfId="0" applyNumberFormat="1" applyFont="1" applyBorder="1" applyAlignment="1">
      <alignment vertical="center"/>
    </xf>
    <xf numFmtId="164" fontId="48" fillId="0" borderId="19" xfId="0" applyFont="1" applyBorder="1" applyAlignment="1">
      <alignment horizontal="center" vertical="center"/>
    </xf>
    <xf numFmtId="164" fontId="12" fillId="0" borderId="19" xfId="0" applyFont="1" applyBorder="1" applyAlignment="1">
      <alignment vertical="center"/>
    </xf>
    <xf numFmtId="164" fontId="48" fillId="0" borderId="20" xfId="0" applyFont="1" applyBorder="1" applyAlignment="1">
      <alignment horizontal="center" vertical="center"/>
    </xf>
    <xf numFmtId="164" fontId="12" fillId="0" borderId="20" xfId="0" applyFont="1" applyBorder="1" applyAlignment="1">
      <alignment vertical="center"/>
    </xf>
    <xf numFmtId="164" fontId="48" fillId="0" borderId="21" xfId="0" applyFont="1" applyBorder="1" applyAlignment="1">
      <alignment horizontal="center" vertical="center"/>
    </xf>
    <xf numFmtId="164" fontId="26" fillId="0" borderId="21" xfId="0" applyFont="1" applyBorder="1" applyAlignment="1">
      <alignment horizontal="left" vertical="center"/>
    </xf>
    <xf numFmtId="164" fontId="12" fillId="0" borderId="18" xfId="0" applyFont="1" applyBorder="1" applyAlignment="1">
      <alignment vertical="center"/>
    </xf>
    <xf numFmtId="164" fontId="48" fillId="0" borderId="16" xfId="0" applyFont="1" applyBorder="1" applyAlignment="1">
      <alignment horizontal="center" vertical="center"/>
    </xf>
    <xf numFmtId="164" fontId="12" fillId="0" borderId="16" xfId="0" applyFont="1" applyBorder="1" applyAlignment="1">
      <alignment vertical="center"/>
    </xf>
    <xf numFmtId="164" fontId="46" fillId="0" borderId="0" xfId="0" applyFont="1" applyAlignment="1">
      <alignment/>
    </xf>
    <xf numFmtId="165" fontId="12" fillId="0" borderId="19" xfId="0" applyNumberFormat="1" applyFont="1" applyBorder="1" applyAlignment="1">
      <alignment vertical="center"/>
    </xf>
    <xf numFmtId="164" fontId="49" fillId="24" borderId="16" xfId="0" applyFont="1" applyFill="1" applyBorder="1" applyAlignment="1">
      <alignment horizontal="center" vertical="center"/>
    </xf>
    <xf numFmtId="164" fontId="12" fillId="24" borderId="16" xfId="0" applyFont="1" applyFill="1" applyBorder="1" applyAlignment="1">
      <alignment vertical="center"/>
    </xf>
    <xf numFmtId="165" fontId="26" fillId="24" borderId="16" xfId="0" applyNumberFormat="1" applyFont="1" applyFill="1" applyBorder="1" applyAlignment="1">
      <alignment vertical="center"/>
    </xf>
    <xf numFmtId="164" fontId="40" fillId="0" borderId="22" xfId="0" applyFont="1" applyBorder="1" applyAlignment="1">
      <alignment horizontal="center" vertical="center"/>
    </xf>
    <xf numFmtId="164" fontId="40" fillId="0" borderId="22" xfId="0" applyFont="1" applyBorder="1" applyAlignment="1">
      <alignment vertical="center"/>
    </xf>
    <xf numFmtId="165" fontId="40" fillId="0" borderId="22" xfId="0" applyNumberFormat="1" applyFont="1" applyBorder="1" applyAlignment="1">
      <alignment vertical="center"/>
    </xf>
    <xf numFmtId="164" fontId="40" fillId="0" borderId="19" xfId="0" applyFont="1" applyBorder="1" applyAlignment="1">
      <alignment horizontal="center" vertical="center"/>
    </xf>
    <xf numFmtId="164" fontId="40" fillId="0" borderId="19" xfId="0" applyFont="1" applyBorder="1" applyAlignment="1">
      <alignment vertical="center"/>
    </xf>
    <xf numFmtId="165" fontId="40" fillId="0" borderId="19" xfId="0" applyNumberFormat="1" applyFont="1" applyBorder="1" applyAlignment="1">
      <alignment vertical="center"/>
    </xf>
    <xf numFmtId="164" fontId="40" fillId="0" borderId="19" xfId="0" applyFont="1" applyBorder="1" applyAlignment="1">
      <alignment/>
    </xf>
    <xf numFmtId="165" fontId="40" fillId="0" borderId="19" xfId="0" applyNumberFormat="1" applyFont="1" applyBorder="1" applyAlignment="1">
      <alignment/>
    </xf>
    <xf numFmtId="164" fontId="12" fillId="0" borderId="16" xfId="0" applyFont="1" applyBorder="1" applyAlignment="1">
      <alignment/>
    </xf>
    <xf numFmtId="165" fontId="12" fillId="0" borderId="16" xfId="0" applyNumberFormat="1" applyFont="1" applyBorder="1" applyAlignment="1">
      <alignment/>
    </xf>
    <xf numFmtId="164" fontId="45" fillId="24" borderId="14" xfId="0" applyFont="1" applyFill="1" applyBorder="1" applyAlignment="1">
      <alignment horizontal="center" vertical="center"/>
    </xf>
    <xf numFmtId="165" fontId="26" fillId="24" borderId="14" xfId="0" applyNumberFormat="1" applyFont="1" applyFill="1" applyBorder="1" applyAlignment="1">
      <alignment vertical="center"/>
    </xf>
    <xf numFmtId="164" fontId="12" fillId="0" borderId="0" xfId="54">
      <alignment/>
      <protection/>
    </xf>
    <xf numFmtId="164" fontId="38" fillId="0" borderId="0" xfId="54" applyFont="1" applyBorder="1" applyAlignment="1">
      <alignment horizontal="center" vertical="center" wrapText="1"/>
      <protection/>
    </xf>
    <xf numFmtId="164" fontId="12" fillId="0" borderId="0" xfId="54" applyAlignment="1">
      <alignment vertical="center"/>
      <protection/>
    </xf>
    <xf numFmtId="164" fontId="40" fillId="0" borderId="0" xfId="54" applyFont="1" applyAlignment="1">
      <alignment horizontal="right" vertical="center"/>
      <protection/>
    </xf>
    <xf numFmtId="164" fontId="26" fillId="20" borderId="14" xfId="54" applyFont="1" applyFill="1" applyBorder="1" applyAlignment="1">
      <alignment horizontal="center" vertical="center"/>
      <protection/>
    </xf>
    <xf numFmtId="164" fontId="26" fillId="20" borderId="14" xfId="54" applyFont="1" applyFill="1" applyBorder="1" applyAlignment="1">
      <alignment horizontal="center" vertical="center" wrapText="1"/>
      <protection/>
    </xf>
    <xf numFmtId="164" fontId="29" fillId="0" borderId="14" xfId="54" applyFont="1" applyBorder="1" applyAlignment="1">
      <alignment horizontal="center" vertical="center"/>
      <protection/>
    </xf>
    <xf numFmtId="164" fontId="26" fillId="0" borderId="14" xfId="54" applyFont="1" applyBorder="1" applyAlignment="1">
      <alignment horizontal="center" vertical="center" wrapText="1"/>
      <protection/>
    </xf>
    <xf numFmtId="164" fontId="26" fillId="0" borderId="14" xfId="54" applyFont="1" applyBorder="1" applyAlignment="1">
      <alignment horizontal="center" vertical="center"/>
      <protection/>
    </xf>
    <xf numFmtId="164" fontId="12" fillId="0" borderId="14" xfId="54" applyFont="1" applyBorder="1">
      <alignment/>
      <protection/>
    </xf>
    <xf numFmtId="164" fontId="12" fillId="0" borderId="22" xfId="0" applyFont="1" applyBorder="1" applyAlignment="1">
      <alignment horizontal="center"/>
    </xf>
    <xf numFmtId="165" fontId="12" fillId="0" borderId="22" xfId="0" applyNumberFormat="1" applyFont="1" applyBorder="1" applyAlignment="1">
      <alignment/>
    </xf>
    <xf numFmtId="164" fontId="12" fillId="0" borderId="18" xfId="54" applyFont="1" applyFill="1" applyBorder="1" applyAlignment="1">
      <alignment horizontal="center"/>
      <protection/>
    </xf>
    <xf numFmtId="165" fontId="12" fillId="0" borderId="18" xfId="54" applyNumberFormat="1" applyFont="1" applyFill="1" applyBorder="1">
      <alignment/>
      <protection/>
    </xf>
    <xf numFmtId="164" fontId="12" fillId="0" borderId="18" xfId="54" applyFont="1" applyBorder="1">
      <alignment/>
      <protection/>
    </xf>
    <xf numFmtId="164" fontId="12" fillId="0" borderId="12" xfId="54" applyFont="1" applyBorder="1">
      <alignment/>
      <protection/>
    </xf>
    <xf numFmtId="164" fontId="12" fillId="0" borderId="19" xfId="54" applyFont="1" applyBorder="1">
      <alignment/>
      <protection/>
    </xf>
    <xf numFmtId="164" fontId="12" fillId="0" borderId="16" xfId="54" applyFont="1" applyBorder="1">
      <alignment/>
      <protection/>
    </xf>
    <xf numFmtId="164" fontId="45" fillId="24" borderId="14" xfId="54" applyFont="1" applyFill="1" applyBorder="1" applyAlignment="1">
      <alignment horizontal="center" vertical="center"/>
      <protection/>
    </xf>
    <xf numFmtId="165" fontId="26" fillId="24" borderId="14" xfId="54" applyNumberFormat="1" applyFont="1" applyFill="1" applyBorder="1" applyAlignment="1">
      <alignment vertical="center"/>
      <protection/>
    </xf>
    <xf numFmtId="164" fontId="46" fillId="0" borderId="0" xfId="54" applyFont="1" applyAlignment="1">
      <alignment vertical="center"/>
      <protection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left"/>
    </xf>
    <xf numFmtId="164" fontId="50" fillId="0" borderId="0" xfId="0" applyFont="1" applyFill="1" applyBorder="1" applyAlignment="1">
      <alignment horizontal="center" vertical="center" wrapText="1"/>
    </xf>
    <xf numFmtId="164" fontId="51" fillId="0" borderId="0" xfId="0" applyFont="1" applyAlignment="1">
      <alignment horizontal="center" vertical="center"/>
    </xf>
    <xf numFmtId="164" fontId="52" fillId="20" borderId="14" xfId="0" applyFont="1" applyFill="1" applyBorder="1" applyAlignment="1">
      <alignment horizontal="center" vertical="center"/>
    </xf>
    <xf numFmtId="164" fontId="52" fillId="20" borderId="14" xfId="0" applyFont="1" applyFill="1" applyBorder="1" applyAlignment="1">
      <alignment horizontal="center" vertical="center" wrapText="1"/>
    </xf>
    <xf numFmtId="164" fontId="52" fillId="20" borderId="12" xfId="0" applyFont="1" applyFill="1" applyBorder="1" applyAlignment="1">
      <alignment horizontal="center" vertical="center" wrapText="1"/>
    </xf>
    <xf numFmtId="164" fontId="52" fillId="20" borderId="15" xfId="0" applyFont="1" applyFill="1" applyBorder="1" applyAlignment="1">
      <alignment horizontal="center" vertical="center" wrapText="1"/>
    </xf>
    <xf numFmtId="164" fontId="53" fillId="0" borderId="14" xfId="0" applyFont="1" applyBorder="1" applyAlignment="1">
      <alignment horizontal="center" vertical="center"/>
    </xf>
    <xf numFmtId="164" fontId="53" fillId="0" borderId="10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14" xfId="0" applyFont="1" applyBorder="1" applyAlignment="1">
      <alignment wrapText="1"/>
    </xf>
    <xf numFmtId="165" fontId="0" fillId="0" borderId="1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54" fillId="0" borderId="14" xfId="0" applyFont="1" applyBorder="1" applyAlignment="1">
      <alignment horizontal="center" vertical="center" wrapText="1"/>
    </xf>
    <xf numFmtId="164" fontId="55" fillId="0" borderId="14" xfId="0" applyFont="1" applyBorder="1" applyAlignment="1">
      <alignment vertical="center" wrapText="1"/>
    </xf>
    <xf numFmtId="164" fontId="0" fillId="0" borderId="10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54" fillId="0" borderId="11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Fill="1" applyBorder="1" applyAlignment="1">
      <alignment horizontal="center" vertical="center"/>
    </xf>
    <xf numFmtId="164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164" fontId="55" fillId="0" borderId="14" xfId="0" applyFont="1" applyBorder="1" applyAlignment="1">
      <alignment wrapText="1"/>
    </xf>
    <xf numFmtId="164" fontId="0" fillId="0" borderId="14" xfId="0" applyFont="1" applyBorder="1" applyAlignment="1">
      <alignment vertical="center" wrapText="1"/>
    </xf>
    <xf numFmtId="164" fontId="54" fillId="0" borderId="14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4" fontId="56" fillId="20" borderId="14" xfId="0" applyFont="1" applyFill="1" applyBorder="1" applyAlignment="1">
      <alignment horizontal="center" vertical="center"/>
    </xf>
    <xf numFmtId="164" fontId="54" fillId="20" borderId="15" xfId="0" applyFont="1" applyFill="1" applyBorder="1" applyAlignment="1">
      <alignment vertical="center" wrapText="1"/>
    </xf>
    <xf numFmtId="165" fontId="56" fillId="20" borderId="14" xfId="0" applyNumberFormat="1" applyFont="1" applyFill="1" applyBorder="1" applyAlignment="1">
      <alignment vertical="center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5" fontId="57" fillId="0" borderId="0" xfId="0" applyNumberFormat="1" applyFont="1" applyAlignment="1">
      <alignment/>
    </xf>
    <xf numFmtId="165" fontId="60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164" fontId="28" fillId="0" borderId="0" xfId="0" applyFont="1" applyBorder="1" applyAlignment="1">
      <alignment horizontal="center" vertical="center"/>
    </xf>
    <xf numFmtId="164" fontId="48" fillId="0" borderId="0" xfId="0" applyFont="1" applyAlignment="1">
      <alignment horizontal="center" vertical="center"/>
    </xf>
    <xf numFmtId="164" fontId="48" fillId="0" borderId="0" xfId="0" applyFont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26" fillId="0" borderId="14" xfId="0" applyNumberFormat="1" applyFont="1" applyBorder="1" applyAlignment="1">
      <alignment horizontal="right" vertical="center"/>
    </xf>
    <xf numFmtId="164" fontId="61" fillId="0" borderId="18" xfId="0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right" vertical="center"/>
    </xf>
    <xf numFmtId="164" fontId="12" fillId="0" borderId="19" xfId="0" applyFont="1" applyBorder="1" applyAlignment="1">
      <alignment horizontal="center" vertical="center"/>
    </xf>
    <xf numFmtId="164" fontId="61" fillId="0" borderId="19" xfId="0" applyFont="1" applyBorder="1" applyAlignment="1">
      <alignment horizontal="left" vertical="center"/>
    </xf>
    <xf numFmtId="165" fontId="12" fillId="0" borderId="19" xfId="0" applyNumberFormat="1" applyFont="1" applyBorder="1" applyAlignment="1">
      <alignment horizontal="right" vertical="center"/>
    </xf>
    <xf numFmtId="164" fontId="12" fillId="0" borderId="16" xfId="0" applyFont="1" applyBorder="1" applyAlignment="1">
      <alignment horizontal="center" vertical="center"/>
    </xf>
    <xf numFmtId="164" fontId="12" fillId="0" borderId="16" xfId="0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right" vertical="center"/>
    </xf>
    <xf numFmtId="164" fontId="12" fillId="0" borderId="22" xfId="0" applyFont="1" applyBorder="1" applyAlignment="1">
      <alignment horizontal="center" vertical="center"/>
    </xf>
    <xf numFmtId="164" fontId="12" fillId="0" borderId="22" xfId="0" applyFont="1" applyBorder="1" applyAlignment="1">
      <alignment horizontal="left" vertical="center"/>
    </xf>
    <xf numFmtId="165" fontId="12" fillId="0" borderId="22" xfId="0" applyNumberFormat="1" applyFont="1" applyBorder="1" applyAlignment="1">
      <alignment horizontal="right" vertical="center"/>
    </xf>
    <xf numFmtId="164" fontId="61" fillId="0" borderId="19" xfId="0" applyFont="1" applyBorder="1" applyAlignment="1">
      <alignment horizontal="left" vertical="center" wrapText="1"/>
    </xf>
    <xf numFmtId="164" fontId="12" fillId="0" borderId="19" xfId="0" applyFont="1" applyBorder="1" applyAlignment="1">
      <alignment horizontal="left" vertical="center"/>
    </xf>
    <xf numFmtId="164" fontId="12" fillId="0" borderId="16" xfId="0" applyFont="1" applyBorder="1" applyAlignment="1">
      <alignment horizontal="left" vertical="center" wrapText="1"/>
    </xf>
    <xf numFmtId="164" fontId="0" fillId="0" borderId="0" xfId="55">
      <alignment/>
      <protection/>
    </xf>
    <xf numFmtId="164" fontId="0" fillId="0" borderId="0" xfId="55" applyAlignment="1">
      <alignment vertical="center"/>
      <protection/>
    </xf>
    <xf numFmtId="164" fontId="0" fillId="0" borderId="0" xfId="55" applyFont="1" applyAlignment="1">
      <alignment vertical="center"/>
      <protection/>
    </xf>
    <xf numFmtId="164" fontId="0" fillId="0" borderId="0" xfId="55" applyFont="1" applyBorder="1" applyAlignment="1">
      <alignment horizontal="left" vertical="center"/>
      <protection/>
    </xf>
    <xf numFmtId="164" fontId="28" fillId="0" borderId="0" xfId="55" applyFont="1" applyBorder="1" applyAlignment="1">
      <alignment horizontal="center" vertical="center" wrapText="1"/>
      <protection/>
    </xf>
    <xf numFmtId="164" fontId="28" fillId="0" borderId="0" xfId="55" applyFont="1" applyAlignment="1">
      <alignment horizontal="center" vertical="center" wrapText="1"/>
      <protection/>
    </xf>
    <xf numFmtId="164" fontId="23" fillId="0" borderId="0" xfId="55" applyFont="1" applyAlignment="1">
      <alignment horizontal="right" vertical="center"/>
      <protection/>
    </xf>
    <xf numFmtId="164" fontId="26" fillId="20" borderId="14" xfId="55" applyFont="1" applyFill="1" applyBorder="1" applyAlignment="1">
      <alignment horizontal="center" vertical="center"/>
      <protection/>
    </xf>
    <xf numFmtId="164" fontId="26" fillId="20" borderId="14" xfId="55" applyFont="1" applyFill="1" applyBorder="1" applyAlignment="1">
      <alignment horizontal="center" vertical="center" wrapText="1"/>
      <protection/>
    </xf>
    <xf numFmtId="164" fontId="21" fillId="20" borderId="14" xfId="55" applyFont="1" applyFill="1" applyBorder="1" applyAlignment="1">
      <alignment horizontal="center" vertical="center" wrapText="1"/>
      <protection/>
    </xf>
    <xf numFmtId="164" fontId="39" fillId="20" borderId="14" xfId="55" applyFont="1" applyFill="1" applyBorder="1" applyAlignment="1">
      <alignment horizontal="center" vertical="center" wrapText="1"/>
      <protection/>
    </xf>
    <xf numFmtId="164" fontId="29" fillId="0" borderId="10" xfId="55" applyFont="1" applyBorder="1" applyAlignment="1">
      <alignment horizontal="center" vertical="center"/>
      <protection/>
    </xf>
    <xf numFmtId="164" fontId="30" fillId="0" borderId="14" xfId="55" applyFont="1" applyBorder="1" applyAlignment="1">
      <alignment horizontal="center" vertical="center"/>
      <protection/>
    </xf>
    <xf numFmtId="164" fontId="30" fillId="0" borderId="14" xfId="55" applyFont="1" applyBorder="1" applyAlignment="1">
      <alignment vertical="center" wrapText="1"/>
      <protection/>
    </xf>
    <xf numFmtId="165" fontId="30" fillId="0" borderId="14" xfId="55" applyNumberFormat="1" applyFont="1" applyBorder="1" applyAlignment="1">
      <alignment horizontal="right" vertical="center"/>
      <protection/>
    </xf>
    <xf numFmtId="165" fontId="30" fillId="0" borderId="14" xfId="55" applyNumberFormat="1" applyFont="1" applyBorder="1" applyAlignment="1">
      <alignment vertical="center" wrapText="1"/>
      <protection/>
    </xf>
    <xf numFmtId="164" fontId="30" fillId="0" borderId="14" xfId="55" applyFont="1" applyBorder="1" applyAlignment="1">
      <alignment vertical="center"/>
      <protection/>
    </xf>
    <xf numFmtId="165" fontId="30" fillId="0" borderId="14" xfId="55" applyNumberFormat="1" applyFont="1" applyBorder="1" applyAlignment="1">
      <alignment vertical="center" wrapText="1"/>
      <protection/>
    </xf>
    <xf numFmtId="164" fontId="0" fillId="0" borderId="14" xfId="55" applyBorder="1">
      <alignment/>
      <protection/>
    </xf>
    <xf numFmtId="164" fontId="30" fillId="0" borderId="14" xfId="55" applyFont="1" applyBorder="1" applyAlignment="1">
      <alignment wrapText="1"/>
      <protection/>
    </xf>
    <xf numFmtId="164" fontId="62" fillId="27" borderId="14" xfId="55" applyFont="1" applyFill="1" applyBorder="1" applyAlignment="1">
      <alignment horizontal="center" vertical="center"/>
      <protection/>
    </xf>
    <xf numFmtId="164" fontId="30" fillId="27" borderId="14" xfId="55" applyFont="1" applyFill="1" applyBorder="1" applyAlignment="1">
      <alignment vertical="center" wrapText="1"/>
      <protection/>
    </xf>
    <xf numFmtId="166" fontId="22" fillId="27" borderId="14" xfId="55" applyNumberFormat="1" applyFont="1" applyFill="1" applyBorder="1" applyAlignment="1">
      <alignment horizontal="right" vertical="center"/>
      <protection/>
    </xf>
    <xf numFmtId="166" fontId="24" fillId="27" borderId="14" xfId="55" applyNumberFormat="1" applyFont="1" applyFill="1" applyBorder="1" applyAlignment="1">
      <alignment wrapText="1"/>
      <protection/>
    </xf>
    <xf numFmtId="166" fontId="63" fillId="27" borderId="14" xfId="55" applyNumberFormat="1" applyFont="1" applyFill="1" applyBorder="1" applyAlignment="1">
      <alignment vertical="center"/>
      <protection/>
    </xf>
    <xf numFmtId="164" fontId="63" fillId="27" borderId="14" xfId="55" applyFont="1" applyFill="1" applyBorder="1" applyAlignment="1">
      <alignment vertical="center"/>
      <protection/>
    </xf>
    <xf numFmtId="167" fontId="30" fillId="0" borderId="14" xfId="55" applyNumberFormat="1" applyFont="1" applyBorder="1" applyAlignment="1">
      <alignment horizontal="center" vertical="center"/>
      <protection/>
    </xf>
    <xf numFmtId="167" fontId="62" fillId="27" borderId="14" xfId="55" applyNumberFormat="1" applyFont="1" applyFill="1" applyBorder="1" applyAlignment="1">
      <alignment horizontal="center" vertical="center"/>
      <protection/>
    </xf>
    <xf numFmtId="164" fontId="64" fillId="27" borderId="14" xfId="55" applyFont="1" applyFill="1" applyBorder="1" applyAlignment="1">
      <alignment vertical="center" wrapText="1"/>
      <protection/>
    </xf>
    <xf numFmtId="165" fontId="22" fillId="27" borderId="14" xfId="55" applyNumberFormat="1" applyFont="1" applyFill="1" applyBorder="1" applyAlignment="1">
      <alignment horizontal="right" vertical="center"/>
      <protection/>
    </xf>
    <xf numFmtId="165" fontId="63" fillId="27" borderId="14" xfId="55" applyNumberFormat="1" applyFont="1" applyFill="1" applyBorder="1" applyAlignment="1">
      <alignment vertical="center" wrapText="1"/>
      <protection/>
    </xf>
    <xf numFmtId="164" fontId="30" fillId="0" borderId="14" xfId="55" applyFont="1" applyBorder="1" applyAlignment="1">
      <alignment horizontal="center" vertical="center"/>
      <protection/>
    </xf>
    <xf numFmtId="164" fontId="30" fillId="0" borderId="14" xfId="55" applyFont="1" applyBorder="1" applyAlignment="1">
      <alignment vertical="center" wrapText="1"/>
      <protection/>
    </xf>
    <xf numFmtId="165" fontId="30" fillId="0" borderId="14" xfId="55" applyNumberFormat="1" applyFont="1" applyBorder="1" applyAlignment="1">
      <alignment horizontal="right" vertical="center"/>
      <protection/>
    </xf>
    <xf numFmtId="164" fontId="64" fillId="27" borderId="14" xfId="55" applyFont="1" applyFill="1" applyBorder="1" applyAlignment="1">
      <alignment vertical="center" wrapText="1"/>
      <protection/>
    </xf>
    <xf numFmtId="165" fontId="22" fillId="27" borderId="14" xfId="55" applyNumberFormat="1" applyFont="1" applyFill="1" applyBorder="1" applyAlignment="1">
      <alignment vertical="center" wrapText="1"/>
      <protection/>
    </xf>
    <xf numFmtId="164" fontId="64" fillId="27" borderId="14" xfId="55" applyFont="1" applyFill="1" applyBorder="1" applyAlignment="1">
      <alignment vertical="center"/>
      <protection/>
    </xf>
    <xf numFmtId="164" fontId="20" fillId="0" borderId="14" xfId="55" applyFont="1" applyBorder="1" applyAlignment="1">
      <alignment vertical="center" wrapText="1"/>
      <protection/>
    </xf>
    <xf numFmtId="165" fontId="24" fillId="27" borderId="14" xfId="55" applyNumberFormat="1" applyFont="1" applyFill="1" applyBorder="1" applyAlignment="1">
      <alignment vertical="center" wrapText="1"/>
      <protection/>
    </xf>
    <xf numFmtId="164" fontId="30" fillId="0" borderId="14" xfId="55" applyFont="1" applyFill="1" applyBorder="1" applyAlignment="1">
      <alignment horizontal="center" vertical="center"/>
      <protection/>
    </xf>
    <xf numFmtId="164" fontId="30" fillId="0" borderId="14" xfId="55" applyFont="1" applyFill="1" applyBorder="1" applyAlignment="1">
      <alignment vertical="center" wrapText="1"/>
      <protection/>
    </xf>
    <xf numFmtId="165" fontId="30" fillId="0" borderId="14" xfId="55" applyNumberFormat="1" applyFont="1" applyFill="1" applyBorder="1" applyAlignment="1">
      <alignment horizontal="right" vertical="center"/>
      <protection/>
    </xf>
    <xf numFmtId="165" fontId="22" fillId="0" borderId="14" xfId="55" applyNumberFormat="1" applyFont="1" applyFill="1" applyBorder="1" applyAlignment="1">
      <alignment horizontal="right" vertical="center"/>
      <protection/>
    </xf>
    <xf numFmtId="165" fontId="30" fillId="0" borderId="14" xfId="55" applyNumberFormat="1" applyFont="1" applyFill="1" applyBorder="1" applyAlignment="1">
      <alignment vertical="center" wrapText="1"/>
      <protection/>
    </xf>
    <xf numFmtId="164" fontId="30" fillId="0" borderId="14" xfId="55" applyFont="1" applyFill="1" applyBorder="1" applyAlignment="1">
      <alignment vertical="center"/>
      <protection/>
    </xf>
    <xf numFmtId="164" fontId="64" fillId="0" borderId="14" xfId="55" applyFont="1" applyFill="1" applyBorder="1" applyAlignment="1">
      <alignment vertical="center"/>
      <protection/>
    </xf>
    <xf numFmtId="165" fontId="63" fillId="27" borderId="14" xfId="55" applyNumberFormat="1" applyFont="1" applyFill="1" applyBorder="1" applyAlignment="1">
      <alignment horizontal="right" vertical="center"/>
      <protection/>
    </xf>
    <xf numFmtId="165" fontId="30" fillId="27" borderId="14" xfId="55" applyNumberFormat="1" applyFont="1" applyFill="1" applyBorder="1" applyAlignment="1">
      <alignment vertical="center" wrapText="1"/>
      <protection/>
    </xf>
    <xf numFmtId="164" fontId="37" fillId="27" borderId="14" xfId="55" applyFont="1" applyFill="1" applyBorder="1" applyAlignment="1">
      <alignment horizontal="center" vertical="center"/>
      <protection/>
    </xf>
    <xf numFmtId="164" fontId="30" fillId="27" borderId="14" xfId="55" applyFont="1" applyFill="1" applyBorder="1" applyAlignment="1">
      <alignment vertical="center"/>
      <protection/>
    </xf>
    <xf numFmtId="164" fontId="63" fillId="27" borderId="14" xfId="55" applyFont="1" applyFill="1" applyBorder="1" applyAlignment="1">
      <alignment vertical="center" wrapText="1"/>
      <protection/>
    </xf>
    <xf numFmtId="164" fontId="37" fillId="21" borderId="14" xfId="55" applyFont="1" applyFill="1" applyBorder="1" applyAlignment="1">
      <alignment horizontal="center" vertical="center"/>
      <protection/>
    </xf>
    <xf numFmtId="164" fontId="32" fillId="21" borderId="14" xfId="55" applyFont="1" applyFill="1" applyBorder="1" applyAlignment="1">
      <alignment horizontal="left" vertical="center"/>
      <protection/>
    </xf>
    <xf numFmtId="166" fontId="37" fillId="21" borderId="14" xfId="55" applyNumberFormat="1" applyFont="1" applyFill="1" applyBorder="1" applyAlignment="1">
      <alignment vertical="center"/>
      <protection/>
    </xf>
    <xf numFmtId="165" fontId="37" fillId="21" borderId="14" xfId="55" applyNumberFormat="1" applyFont="1" applyFill="1" applyBorder="1" applyAlignment="1">
      <alignment vertical="center"/>
      <protection/>
    </xf>
    <xf numFmtId="165" fontId="37" fillId="21" borderId="14" xfId="55" applyNumberFormat="1" applyFont="1" applyFill="1" applyBorder="1" applyAlignment="1">
      <alignment vertical="center" wrapText="1"/>
      <protection/>
    </xf>
    <xf numFmtId="165" fontId="32" fillId="21" borderId="14" xfId="55" applyNumberFormat="1" applyFont="1" applyFill="1" applyBorder="1" applyAlignment="1">
      <alignment horizontal="center" vertical="center"/>
      <protection/>
    </xf>
    <xf numFmtId="164" fontId="65" fillId="0" borderId="0" xfId="55" applyFont="1" applyAlignment="1">
      <alignment vertical="center"/>
      <protection/>
    </xf>
    <xf numFmtId="164" fontId="66" fillId="0" borderId="0" xfId="55" applyFont="1" applyAlignment="1">
      <alignment vertical="center"/>
      <protection/>
    </xf>
    <xf numFmtId="164" fontId="0" fillId="0" borderId="0" xfId="55" applyFont="1">
      <alignment/>
      <protection/>
    </xf>
    <xf numFmtId="164" fontId="20" fillId="0" borderId="0" xfId="56" applyFont="1">
      <alignment/>
      <protection/>
    </xf>
    <xf numFmtId="164" fontId="20" fillId="0" borderId="0" xfId="56" applyFont="1" applyAlignment="1">
      <alignment horizontal="right"/>
      <protection/>
    </xf>
    <xf numFmtId="164" fontId="20" fillId="0" borderId="0" xfId="56" applyFont="1" applyBorder="1" applyAlignment="1">
      <alignment horizontal="left"/>
      <protection/>
    </xf>
    <xf numFmtId="164" fontId="27" fillId="0" borderId="0" xfId="56" applyFont="1" applyBorder="1" applyAlignment="1">
      <alignment horizontal="center"/>
      <protection/>
    </xf>
    <xf numFmtId="164" fontId="24" fillId="20" borderId="14" xfId="56" applyFont="1" applyFill="1" applyBorder="1" applyAlignment="1">
      <alignment horizontal="center" vertical="center"/>
      <protection/>
    </xf>
    <xf numFmtId="164" fontId="24" fillId="20" borderId="14" xfId="56" applyFont="1" applyFill="1" applyBorder="1" applyAlignment="1">
      <alignment horizontal="center" vertical="center" wrapText="1"/>
      <protection/>
    </xf>
    <xf numFmtId="164" fontId="67" fillId="0" borderId="14" xfId="56" applyFont="1" applyBorder="1" applyAlignment="1">
      <alignment horizontal="center" vertical="center"/>
      <protection/>
    </xf>
    <xf numFmtId="164" fontId="34" fillId="0" borderId="22" xfId="56" applyFont="1" applyBorder="1" applyAlignment="1">
      <alignment horizontal="center"/>
      <protection/>
    </xf>
    <xf numFmtId="164" fontId="34" fillId="0" borderId="22" xfId="56" applyFont="1" applyBorder="1">
      <alignment/>
      <protection/>
    </xf>
    <xf numFmtId="164" fontId="24" fillId="0" borderId="22" xfId="56" applyFont="1" applyBorder="1" applyAlignment="1">
      <alignment horizontal="center"/>
      <protection/>
    </xf>
    <xf numFmtId="164" fontId="24" fillId="0" borderId="22" xfId="56" applyFont="1" applyBorder="1">
      <alignment/>
      <protection/>
    </xf>
    <xf numFmtId="164" fontId="24" fillId="0" borderId="0" xfId="56" applyFont="1">
      <alignment/>
      <protection/>
    </xf>
    <xf numFmtId="164" fontId="35" fillId="0" borderId="19" xfId="56" applyFont="1" applyBorder="1" applyAlignment="1">
      <alignment horizontal="center" vertical="center"/>
      <protection/>
    </xf>
    <xf numFmtId="164" fontId="35" fillId="0" borderId="19" xfId="56" applyFont="1" applyBorder="1">
      <alignment/>
      <protection/>
    </xf>
    <xf numFmtId="164" fontId="20" fillId="0" borderId="19" xfId="56" applyFont="1" applyBorder="1" applyAlignment="1">
      <alignment horizontal="center" vertical="top"/>
      <protection/>
    </xf>
    <xf numFmtId="164" fontId="20" fillId="0" borderId="19" xfId="56" applyFont="1" applyBorder="1">
      <alignment/>
      <protection/>
    </xf>
    <xf numFmtId="166" fontId="20" fillId="0" borderId="19" xfId="56" applyNumberFormat="1" applyFont="1" applyBorder="1">
      <alignment/>
      <protection/>
    </xf>
    <xf numFmtId="164" fontId="20" fillId="0" borderId="19" xfId="56" applyFont="1" applyBorder="1" applyAlignment="1">
      <alignment/>
      <protection/>
    </xf>
    <xf numFmtId="164" fontId="34" fillId="0" borderId="19" xfId="56" applyFont="1" applyBorder="1" applyAlignment="1">
      <alignment horizontal="center"/>
      <protection/>
    </xf>
    <xf numFmtId="164" fontId="34" fillId="0" borderId="19" xfId="56" applyFont="1" applyBorder="1">
      <alignment/>
      <protection/>
    </xf>
    <xf numFmtId="164" fontId="24" fillId="0" borderId="19" xfId="56" applyFont="1" applyBorder="1" applyAlignment="1">
      <alignment horizontal="center"/>
      <protection/>
    </xf>
    <xf numFmtId="165" fontId="24" fillId="0" borderId="19" xfId="56" applyNumberFormat="1" applyFont="1" applyBorder="1">
      <alignment/>
      <protection/>
    </xf>
    <xf numFmtId="164" fontId="24" fillId="0" borderId="19" xfId="56" applyFont="1" applyBorder="1" applyAlignment="1">
      <alignment horizontal="center" vertical="center"/>
      <protection/>
    </xf>
    <xf numFmtId="165" fontId="24" fillId="0" borderId="19" xfId="56" applyNumberFormat="1" applyFont="1" applyBorder="1" applyAlignment="1">
      <alignment/>
      <protection/>
    </xf>
    <xf numFmtId="164" fontId="24" fillId="0" borderId="19" xfId="56" applyFont="1" applyBorder="1" applyAlignment="1">
      <alignment/>
      <protection/>
    </xf>
    <xf numFmtId="165" fontId="20" fillId="0" borderId="19" xfId="56" applyNumberFormat="1" applyFont="1" applyBorder="1">
      <alignment/>
      <protection/>
    </xf>
    <xf numFmtId="165" fontId="20" fillId="0" borderId="19" xfId="56" applyNumberFormat="1" applyFont="1" applyBorder="1" applyAlignment="1">
      <alignment/>
      <protection/>
    </xf>
    <xf numFmtId="164" fontId="35" fillId="0" borderId="16" xfId="56" applyFont="1" applyBorder="1" applyAlignment="1">
      <alignment horizontal="center" vertical="center"/>
      <protection/>
    </xf>
    <xf numFmtId="164" fontId="35" fillId="0" borderId="16" xfId="56" applyFont="1" applyBorder="1">
      <alignment/>
      <protection/>
    </xf>
    <xf numFmtId="164" fontId="24" fillId="0" borderId="16" xfId="56" applyFont="1" applyBorder="1" applyAlignment="1">
      <alignment horizontal="center"/>
      <protection/>
    </xf>
    <xf numFmtId="164" fontId="20" fillId="0" borderId="16" xfId="56" applyFont="1" applyBorder="1" applyAlignment="1">
      <alignment horizontal="center"/>
      <protection/>
    </xf>
    <xf numFmtId="164" fontId="24" fillId="0" borderId="16" xfId="56" applyFont="1" applyBorder="1" applyAlignment="1">
      <alignment horizontal="center" vertical="center"/>
      <protection/>
    </xf>
    <xf numFmtId="164" fontId="20" fillId="0" borderId="16" xfId="56" applyFont="1" applyBorder="1" applyAlignment="1">
      <alignment horizontal="left"/>
      <protection/>
    </xf>
    <xf numFmtId="165" fontId="24" fillId="0" borderId="16" xfId="56" applyNumberFormat="1" applyFont="1" applyBorder="1" applyAlignment="1">
      <alignment horizontal="center"/>
      <protection/>
    </xf>
    <xf numFmtId="165" fontId="20" fillId="0" borderId="16" xfId="56" applyNumberFormat="1" applyFont="1" applyBorder="1" applyAlignment="1">
      <alignment horizontal="center"/>
      <protection/>
    </xf>
    <xf numFmtId="164" fontId="35" fillId="0" borderId="16" xfId="56" applyFont="1" applyBorder="1" applyAlignment="1">
      <alignment horizontal="center"/>
      <protection/>
    </xf>
    <xf numFmtId="164" fontId="34" fillId="0" borderId="14" xfId="56" applyFont="1" applyBorder="1" applyAlignment="1">
      <alignment horizontal="center"/>
      <protection/>
    </xf>
    <xf numFmtId="164" fontId="24" fillId="0" borderId="14" xfId="56" applyFont="1" applyBorder="1" applyAlignment="1">
      <alignment horizontal="center"/>
      <protection/>
    </xf>
    <xf numFmtId="166" fontId="24" fillId="0" borderId="14" xfId="56" applyNumberFormat="1" applyFont="1" applyBorder="1">
      <alignment/>
      <protection/>
    </xf>
    <xf numFmtId="164" fontId="44" fillId="0" borderId="0" xfId="56" applyFont="1" applyBorder="1" applyAlignment="1">
      <alignment horizontal="left"/>
      <protection/>
    </xf>
    <xf numFmtId="164" fontId="44" fillId="0" borderId="0" xfId="56" applyFont="1">
      <alignment/>
      <protection/>
    </xf>
    <xf numFmtId="164" fontId="68" fillId="0" borderId="0" xfId="0" applyFont="1" applyAlignment="1">
      <alignment/>
    </xf>
    <xf numFmtId="164" fontId="69" fillId="0" borderId="0" xfId="0" applyFont="1" applyBorder="1" applyAlignment="1">
      <alignment horizontal="center" vertical="center"/>
    </xf>
    <xf numFmtId="164" fontId="68" fillId="0" borderId="0" xfId="0" applyFont="1" applyAlignment="1">
      <alignment horizontal="right"/>
    </xf>
    <xf numFmtId="164" fontId="69" fillId="20" borderId="14" xfId="0" applyFont="1" applyFill="1" applyBorder="1" applyAlignment="1">
      <alignment horizontal="center" vertical="center" wrapText="1"/>
    </xf>
    <xf numFmtId="164" fontId="69" fillId="20" borderId="11" xfId="0" applyFont="1" applyFill="1" applyBorder="1" applyAlignment="1">
      <alignment horizontal="center" vertical="center" wrapText="1"/>
    </xf>
    <xf numFmtId="164" fontId="69" fillId="20" borderId="23" xfId="0" applyFont="1" applyFill="1" applyBorder="1" applyAlignment="1">
      <alignment horizontal="center" vertical="center" wrapText="1"/>
    </xf>
    <xf numFmtId="164" fontId="69" fillId="20" borderId="14" xfId="0" applyFont="1" applyFill="1" applyBorder="1" applyAlignment="1">
      <alignment horizontal="center" vertical="center"/>
    </xf>
    <xf numFmtId="164" fontId="68" fillId="0" borderId="0" xfId="0" applyFont="1" applyAlignment="1">
      <alignment horizontal="center" vertical="center"/>
    </xf>
    <xf numFmtId="164" fontId="69" fillId="20" borderId="15" xfId="0" applyFont="1" applyFill="1" applyBorder="1" applyAlignment="1">
      <alignment horizontal="center" vertical="center" wrapText="1"/>
    </xf>
    <xf numFmtId="164" fontId="69" fillId="20" borderId="13" xfId="0" applyFont="1" applyFill="1" applyBorder="1" applyAlignment="1">
      <alignment horizontal="center" vertical="center" wrapText="1"/>
    </xf>
    <xf numFmtId="164" fontId="69" fillId="20" borderId="13" xfId="0" applyFont="1" applyFill="1" applyBorder="1" applyAlignment="1">
      <alignment horizontal="center" vertical="center"/>
    </xf>
    <xf numFmtId="164" fontId="68" fillId="0" borderId="14" xfId="0" applyFont="1" applyBorder="1" applyAlignment="1">
      <alignment horizontal="center" wrapText="1"/>
    </xf>
    <xf numFmtId="164" fontId="68" fillId="0" borderId="11" xfId="0" applyFont="1" applyBorder="1" applyAlignment="1">
      <alignment horizontal="center" wrapText="1"/>
    </xf>
    <xf numFmtId="164" fontId="68" fillId="0" borderId="23" xfId="0" applyFont="1" applyBorder="1" applyAlignment="1">
      <alignment horizontal="center" wrapText="1"/>
    </xf>
    <xf numFmtId="164" fontId="68" fillId="0" borderId="23" xfId="0" applyFont="1" applyBorder="1" applyAlignment="1">
      <alignment horizontal="center"/>
    </xf>
    <xf numFmtId="164" fontId="68" fillId="0" borderId="14" xfId="0" applyFont="1" applyBorder="1" applyAlignment="1">
      <alignment horizontal="center"/>
    </xf>
    <xf numFmtId="164" fontId="69" fillId="0" borderId="14" xfId="0" applyFont="1" applyBorder="1" applyAlignment="1">
      <alignment horizontal="center" vertical="center" wrapText="1"/>
    </xf>
    <xf numFmtId="164" fontId="69" fillId="0" borderId="11" xfId="0" applyFont="1" applyBorder="1" applyAlignment="1">
      <alignment horizontal="left" vertical="center" wrapText="1"/>
    </xf>
    <xf numFmtId="165" fontId="70" fillId="0" borderId="14" xfId="0" applyNumberFormat="1" applyFont="1" applyBorder="1" applyAlignment="1">
      <alignment horizontal="right" wrapText="1"/>
    </xf>
    <xf numFmtId="165" fontId="70" fillId="0" borderId="23" xfId="0" applyNumberFormat="1" applyFont="1" applyBorder="1" applyAlignment="1">
      <alignment horizontal="right" wrapText="1"/>
    </xf>
    <xf numFmtId="164" fontId="69" fillId="0" borderId="14" xfId="0" applyFont="1" applyBorder="1" applyAlignment="1">
      <alignment horizontal="center" wrapText="1"/>
    </xf>
    <xf numFmtId="164" fontId="69" fillId="0" borderId="11" xfId="0" applyFont="1" applyBorder="1" applyAlignment="1">
      <alignment wrapText="1"/>
    </xf>
    <xf numFmtId="164" fontId="68" fillId="0" borderId="11" xfId="0" applyFont="1" applyBorder="1" applyAlignment="1">
      <alignment horizontal="left" wrapText="1" indent="1"/>
    </xf>
    <xf numFmtId="164" fontId="68" fillId="0" borderId="11" xfId="0" applyFont="1" applyBorder="1" applyAlignment="1">
      <alignment wrapText="1"/>
    </xf>
    <xf numFmtId="165" fontId="71" fillId="0" borderId="14" xfId="0" applyNumberFormat="1" applyFont="1" applyBorder="1" applyAlignment="1">
      <alignment horizontal="right" wrapText="1"/>
    </xf>
    <xf numFmtId="165" fontId="71" fillId="0" borderId="23" xfId="0" applyNumberFormat="1" applyFont="1" applyBorder="1" applyAlignment="1">
      <alignment horizontal="right" wrapText="1"/>
    </xf>
    <xf numFmtId="164" fontId="69" fillId="0" borderId="0" xfId="0" applyFont="1" applyAlignment="1">
      <alignment/>
    </xf>
    <xf numFmtId="164" fontId="68" fillId="0" borderId="0" xfId="0" applyFont="1" applyAlignment="1">
      <alignment horizontal="left" vertical="center"/>
    </xf>
    <xf numFmtId="164" fontId="69" fillId="0" borderId="11" xfId="0" applyFont="1" applyBorder="1" applyAlignment="1">
      <alignment horizontal="left" wrapText="1" indent="1"/>
    </xf>
    <xf numFmtId="164" fontId="72" fillId="0" borderId="0" xfId="0" applyFont="1" applyAlignment="1">
      <alignment/>
    </xf>
    <xf numFmtId="165" fontId="68" fillId="0" borderId="0" xfId="0" applyNumberFormat="1" applyFont="1" applyAlignment="1">
      <alignment/>
    </xf>
    <xf numFmtId="165" fontId="73" fillId="0" borderId="0" xfId="0" applyNumberFormat="1" applyFon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zal_Szczecin" xfId="56"/>
    <cellStyle name="Obliczenia" xfId="57"/>
    <cellStyle name="Suma" xfId="58"/>
    <cellStyle name="Tekst objaśnienia" xfId="59"/>
    <cellStyle name="Tekst ostrzeżenia" xfId="60"/>
    <cellStyle name="Tytuł" xfId="61"/>
    <cellStyle name="Uwaga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3">
      <selection activeCell="N11" sqref="N11"/>
    </sheetView>
  </sheetViews>
  <sheetFormatPr defaultColWidth="9.140625" defaultRowHeight="12.75"/>
  <cols>
    <col min="1" max="1" width="5.57421875" style="1" customWidth="1"/>
    <col min="2" max="2" width="43.140625" style="2" customWidth="1"/>
    <col min="3" max="3" width="11.7109375" style="2" customWidth="1"/>
    <col min="4" max="4" width="12.140625" style="2" customWidth="1"/>
    <col min="5" max="5" width="11.8515625" style="2" customWidth="1"/>
    <col min="6" max="6" width="12.8515625" style="2" customWidth="1"/>
    <col min="7" max="7" width="12.28125" style="2" customWidth="1"/>
    <col min="8" max="8" width="10.421875" style="2" customWidth="1"/>
    <col min="9" max="9" width="11.57421875" style="2" customWidth="1"/>
    <col min="10" max="16384" width="9.140625" style="2" customWidth="1"/>
  </cols>
  <sheetData>
    <row r="1" spans="2:7" ht="12.75">
      <c r="B1" s="3"/>
      <c r="G1" s="2" t="s">
        <v>0</v>
      </c>
    </row>
    <row r="2" spans="2:7" ht="12.75">
      <c r="B2" s="3"/>
      <c r="G2" s="2" t="s">
        <v>1</v>
      </c>
    </row>
    <row r="3" ht="9.75" customHeight="1">
      <c r="B3" s="3"/>
    </row>
    <row r="4" ht="12.75">
      <c r="C4" s="4" t="s">
        <v>2</v>
      </c>
    </row>
    <row r="5" spans="1:9" s="7" customFormat="1" ht="15" customHeight="1">
      <c r="A5" s="5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</row>
    <row r="6" spans="1:9" s="7" customFormat="1" ht="15" customHeight="1">
      <c r="A6" s="5"/>
      <c r="B6" s="5"/>
      <c r="C6" s="8" t="s">
        <v>6</v>
      </c>
      <c r="D6" s="9" t="s">
        <v>7</v>
      </c>
      <c r="E6" s="9"/>
      <c r="F6" s="9"/>
      <c r="G6" s="9"/>
      <c r="H6" s="9"/>
      <c r="I6" s="9"/>
    </row>
    <row r="7" spans="1:9" s="7" customFormat="1" ht="15" customHeight="1">
      <c r="A7" s="10"/>
      <c r="B7" s="10"/>
      <c r="C7" s="8"/>
      <c r="D7" s="11" t="s">
        <v>8</v>
      </c>
      <c r="E7" s="12" t="s">
        <v>9</v>
      </c>
      <c r="F7" s="12"/>
      <c r="G7" s="12" t="s">
        <v>10</v>
      </c>
      <c r="H7" s="12" t="s">
        <v>9</v>
      </c>
      <c r="I7" s="12"/>
    </row>
    <row r="8" spans="1:9" s="7" customFormat="1" ht="97.5" customHeight="1">
      <c r="A8" s="10"/>
      <c r="B8" s="13"/>
      <c r="C8" s="8"/>
      <c r="D8" s="11"/>
      <c r="E8" s="12" t="s">
        <v>11</v>
      </c>
      <c r="F8" s="14" t="s">
        <v>12</v>
      </c>
      <c r="G8" s="12"/>
      <c r="H8" s="9" t="s">
        <v>11</v>
      </c>
      <c r="I8" s="14" t="s">
        <v>12</v>
      </c>
    </row>
    <row r="9" spans="1:9" s="16" customFormat="1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5" customHeight="1">
      <c r="A10" s="17" t="s">
        <v>13</v>
      </c>
      <c r="B10" s="18" t="s">
        <v>14</v>
      </c>
      <c r="C10" s="19"/>
      <c r="D10" s="19"/>
      <c r="E10" s="19"/>
      <c r="F10" s="19"/>
      <c r="G10" s="19"/>
      <c r="H10" s="19"/>
      <c r="I10" s="19"/>
    </row>
    <row r="11" spans="1:9" ht="39.75" customHeight="1">
      <c r="A11" s="20"/>
      <c r="B11" s="21" t="s">
        <v>15</v>
      </c>
      <c r="C11" s="22">
        <v>25600</v>
      </c>
      <c r="D11" s="22"/>
      <c r="E11" s="22"/>
      <c r="F11" s="22"/>
      <c r="G11" s="22">
        <v>25600</v>
      </c>
      <c r="H11" s="22"/>
      <c r="I11" s="22"/>
    </row>
    <row r="12" spans="1:9" ht="46.5" customHeight="1">
      <c r="A12" s="20"/>
      <c r="B12" s="21" t="s">
        <v>16</v>
      </c>
      <c r="C12" s="22">
        <v>8500</v>
      </c>
      <c r="D12" s="22">
        <v>8500</v>
      </c>
      <c r="E12" s="22"/>
      <c r="F12" s="22"/>
      <c r="G12" s="22"/>
      <c r="H12" s="22"/>
      <c r="I12" s="22"/>
    </row>
    <row r="13" spans="1:9" ht="35.25" customHeight="1">
      <c r="A13" s="20"/>
      <c r="B13" s="21" t="s">
        <v>17</v>
      </c>
      <c r="C13" s="22">
        <v>71600</v>
      </c>
      <c r="D13" s="22"/>
      <c r="E13" s="22"/>
      <c r="G13" s="22">
        <v>71600</v>
      </c>
      <c r="H13" s="22"/>
      <c r="I13" s="22"/>
    </row>
    <row r="14" spans="1:9" ht="14.25" customHeight="1">
      <c r="A14" s="23"/>
      <c r="B14" s="24" t="s">
        <v>18</v>
      </c>
      <c r="C14" s="25">
        <f>SUM(C11:C13)</f>
        <v>105700</v>
      </c>
      <c r="D14" s="25">
        <f>SUM(D12:D13)</f>
        <v>8500</v>
      </c>
      <c r="E14" s="22"/>
      <c r="F14" s="22"/>
      <c r="G14" s="25">
        <f>SUM(G11:G13)</f>
        <v>97200</v>
      </c>
      <c r="H14" s="22"/>
      <c r="I14" s="22"/>
    </row>
    <row r="15" spans="1:9" ht="15" customHeight="1">
      <c r="A15" s="17">
        <v>700</v>
      </c>
      <c r="B15" s="26" t="s">
        <v>19</v>
      </c>
      <c r="C15" s="19"/>
      <c r="D15" s="19"/>
      <c r="E15" s="19"/>
      <c r="F15" s="19"/>
      <c r="G15" s="19"/>
      <c r="H15" s="19"/>
      <c r="I15" s="19"/>
    </row>
    <row r="16" spans="1:9" ht="25.5" customHeight="1">
      <c r="A16" s="23"/>
      <c r="B16" s="21" t="s">
        <v>20</v>
      </c>
      <c r="C16" s="22">
        <v>1300</v>
      </c>
      <c r="D16" s="22">
        <v>1300</v>
      </c>
      <c r="E16" s="22"/>
      <c r="F16" s="22"/>
      <c r="G16" s="22"/>
      <c r="H16" s="22"/>
      <c r="I16" s="22"/>
    </row>
    <row r="17" spans="1:9" ht="47.25" customHeight="1">
      <c r="A17" s="23"/>
      <c r="B17" s="21" t="s">
        <v>16</v>
      </c>
      <c r="C17" s="22">
        <v>30000</v>
      </c>
      <c r="D17" s="22">
        <v>30000</v>
      </c>
      <c r="E17" s="22"/>
      <c r="F17" s="22"/>
      <c r="G17" s="22"/>
      <c r="H17" s="22"/>
      <c r="I17" s="22"/>
    </row>
    <row r="18" spans="1:9" ht="20.25" customHeight="1">
      <c r="A18" s="23"/>
      <c r="B18" s="21" t="s">
        <v>21</v>
      </c>
      <c r="C18" s="22">
        <v>8000</v>
      </c>
      <c r="D18" s="22">
        <v>8000</v>
      </c>
      <c r="E18" s="22"/>
      <c r="F18" s="22"/>
      <c r="G18" s="22"/>
      <c r="H18" s="22"/>
      <c r="I18" s="22"/>
    </row>
    <row r="19" spans="1:9" ht="13.5" customHeight="1">
      <c r="A19" s="23"/>
      <c r="B19" s="24" t="s">
        <v>22</v>
      </c>
      <c r="C19" s="25">
        <f>SUM(C16:C18)</f>
        <v>39300</v>
      </c>
      <c r="D19" s="25">
        <f>D16+D17+D18</f>
        <v>39300</v>
      </c>
      <c r="E19" s="22"/>
      <c r="F19" s="22"/>
      <c r="G19" s="22"/>
      <c r="H19" s="22"/>
      <c r="I19" s="22"/>
    </row>
    <row r="20" spans="1:9" ht="15" customHeight="1">
      <c r="A20" s="17">
        <v>750</v>
      </c>
      <c r="B20" s="26" t="s">
        <v>23</v>
      </c>
      <c r="C20" s="19"/>
      <c r="D20" s="19"/>
      <c r="E20" s="19"/>
      <c r="F20" s="19"/>
      <c r="G20" s="19"/>
      <c r="H20" s="19"/>
      <c r="I20" s="19"/>
    </row>
    <row r="21" spans="1:9" ht="35.25" customHeight="1">
      <c r="A21" s="23"/>
      <c r="B21" s="21" t="s">
        <v>24</v>
      </c>
      <c r="C21" s="22">
        <v>67944</v>
      </c>
      <c r="D21" s="22">
        <v>67944</v>
      </c>
      <c r="E21" s="22">
        <v>67944</v>
      </c>
      <c r="F21" s="22"/>
      <c r="G21" s="22"/>
      <c r="H21" s="22"/>
      <c r="I21" s="22"/>
    </row>
    <row r="22" spans="1:9" ht="33" customHeight="1">
      <c r="A22" s="23"/>
      <c r="B22" s="21" t="s">
        <v>25</v>
      </c>
      <c r="C22" s="22">
        <v>600</v>
      </c>
      <c r="D22" s="22">
        <v>600</v>
      </c>
      <c r="E22" s="22"/>
      <c r="F22" s="22"/>
      <c r="G22" s="22"/>
      <c r="H22" s="22"/>
      <c r="I22" s="22"/>
    </row>
    <row r="23" spans="1:9" ht="15.75" customHeight="1">
      <c r="A23" s="23"/>
      <c r="B23" s="21" t="s">
        <v>21</v>
      </c>
      <c r="C23" s="22">
        <v>9000</v>
      </c>
      <c r="D23" s="22">
        <v>9000</v>
      </c>
      <c r="E23" s="22"/>
      <c r="F23" s="22"/>
      <c r="G23" s="22"/>
      <c r="H23" s="22"/>
      <c r="I23" s="22"/>
    </row>
    <row r="24" spans="1:9" ht="14.25" customHeight="1">
      <c r="A24" s="23"/>
      <c r="B24" s="27" t="s">
        <v>26</v>
      </c>
      <c r="C24" s="25">
        <f>SUM(C21:C23)</f>
        <v>77544</v>
      </c>
      <c r="D24" s="25">
        <f>D21+D22+D23</f>
        <v>77544</v>
      </c>
      <c r="E24" s="25">
        <f>SUM(E21:E23)</f>
        <v>67944</v>
      </c>
      <c r="F24" s="22"/>
      <c r="G24" s="22"/>
      <c r="H24" s="22"/>
      <c r="I24" s="22"/>
    </row>
    <row r="25" spans="1:9" ht="24" customHeight="1">
      <c r="A25" s="17">
        <v>751</v>
      </c>
      <c r="B25" s="26" t="s">
        <v>27</v>
      </c>
      <c r="C25" s="19"/>
      <c r="D25" s="19"/>
      <c r="E25" s="19"/>
      <c r="F25" s="19"/>
      <c r="G25" s="19"/>
      <c r="H25" s="19"/>
      <c r="I25" s="19"/>
    </row>
    <row r="26" spans="1:9" ht="38.25" customHeight="1">
      <c r="A26" s="23"/>
      <c r="B26" s="21" t="s">
        <v>24</v>
      </c>
      <c r="C26" s="22">
        <v>1999</v>
      </c>
      <c r="D26" s="22">
        <v>1999</v>
      </c>
      <c r="E26" s="22">
        <v>1999</v>
      </c>
      <c r="F26" s="22"/>
      <c r="G26" s="22"/>
      <c r="H26" s="22"/>
      <c r="I26" s="22"/>
    </row>
    <row r="27" spans="1:9" ht="13.5" customHeight="1">
      <c r="A27" s="23"/>
      <c r="B27" s="24" t="s">
        <v>28</v>
      </c>
      <c r="C27" s="25">
        <f>SUM(C26)</f>
        <v>1999</v>
      </c>
      <c r="D27" s="25">
        <f>D26</f>
        <v>1999</v>
      </c>
      <c r="E27" s="25">
        <f>SUM(E26)</f>
        <v>1999</v>
      </c>
      <c r="F27" s="22"/>
      <c r="G27" s="22"/>
      <c r="H27" s="22"/>
      <c r="I27" s="22"/>
    </row>
    <row r="28" spans="1:9" ht="22.5" customHeight="1">
      <c r="A28" s="17">
        <v>754</v>
      </c>
      <c r="B28" s="26" t="s">
        <v>29</v>
      </c>
      <c r="C28" s="19"/>
      <c r="D28" s="19"/>
      <c r="E28" s="19"/>
      <c r="F28" s="19"/>
      <c r="G28" s="19"/>
      <c r="H28" s="19"/>
      <c r="I28" s="19"/>
    </row>
    <row r="29" spans="1:10" ht="33.75" customHeight="1">
      <c r="A29" s="23"/>
      <c r="B29" s="21" t="s">
        <v>24</v>
      </c>
      <c r="C29" s="22">
        <v>300</v>
      </c>
      <c r="D29" s="22">
        <v>300</v>
      </c>
      <c r="E29" s="22">
        <v>300</v>
      </c>
      <c r="F29" s="22"/>
      <c r="G29" s="22"/>
      <c r="H29" s="22"/>
      <c r="I29" s="22"/>
      <c r="J29" s="28"/>
    </row>
    <row r="30" spans="1:9" ht="16.5" customHeight="1">
      <c r="A30" s="23"/>
      <c r="B30" s="24" t="s">
        <v>30</v>
      </c>
      <c r="C30" s="25">
        <f>SUM(C29)</f>
        <v>300</v>
      </c>
      <c r="D30" s="25">
        <f>D29</f>
        <v>300</v>
      </c>
      <c r="E30" s="25">
        <f>SUM(E29)</f>
        <v>300</v>
      </c>
      <c r="F30" s="22"/>
      <c r="G30" s="22"/>
      <c r="H30" s="22"/>
      <c r="I30" s="22"/>
    </row>
    <row r="31" spans="1:9" ht="26.25" customHeight="1">
      <c r="A31" s="17">
        <v>756</v>
      </c>
      <c r="B31" s="26" t="s">
        <v>31</v>
      </c>
      <c r="C31" s="19"/>
      <c r="D31" s="19"/>
      <c r="E31" s="19"/>
      <c r="F31" s="19"/>
      <c r="G31" s="19"/>
      <c r="H31" s="19"/>
      <c r="I31" s="19"/>
    </row>
    <row r="32" spans="1:9" ht="17.25" customHeight="1">
      <c r="A32" s="23"/>
      <c r="B32" s="21" t="s">
        <v>32</v>
      </c>
      <c r="C32" s="22">
        <v>3255125</v>
      </c>
      <c r="D32" s="22">
        <v>3255125</v>
      </c>
      <c r="E32" s="22"/>
      <c r="F32" s="22"/>
      <c r="G32" s="22"/>
      <c r="H32" s="22"/>
      <c r="I32" s="22"/>
    </row>
    <row r="33" spans="1:9" ht="21.75" customHeight="1">
      <c r="A33" s="23"/>
      <c r="B33" s="21" t="s">
        <v>33</v>
      </c>
      <c r="C33" s="22">
        <v>15000</v>
      </c>
      <c r="D33" s="22">
        <v>15000</v>
      </c>
      <c r="E33" s="22"/>
      <c r="F33" s="22"/>
      <c r="G33" s="22"/>
      <c r="H33" s="22"/>
      <c r="I33" s="22"/>
    </row>
    <row r="34" spans="1:9" ht="17.25" customHeight="1">
      <c r="A34" s="23"/>
      <c r="B34" s="21" t="s">
        <v>34</v>
      </c>
      <c r="C34" s="22">
        <v>2260000</v>
      </c>
      <c r="D34" s="22">
        <v>2260000</v>
      </c>
      <c r="E34" s="22"/>
      <c r="F34" s="22"/>
      <c r="G34" s="22"/>
      <c r="H34" s="22"/>
      <c r="I34" s="22"/>
    </row>
    <row r="35" spans="1:9" ht="16.5" customHeight="1">
      <c r="A35" s="23"/>
      <c r="B35" s="21" t="s">
        <v>35</v>
      </c>
      <c r="C35" s="22">
        <v>456000</v>
      </c>
      <c r="D35" s="22">
        <v>456000</v>
      </c>
      <c r="E35" s="22"/>
      <c r="F35" s="22"/>
      <c r="G35" s="22"/>
      <c r="H35" s="22"/>
      <c r="I35" s="22"/>
    </row>
    <row r="36" spans="1:9" ht="17.25" customHeight="1">
      <c r="A36" s="23"/>
      <c r="B36" s="21" t="s">
        <v>36</v>
      </c>
      <c r="C36" s="22">
        <v>159000</v>
      </c>
      <c r="D36" s="22">
        <v>159000</v>
      </c>
      <c r="E36" s="22"/>
      <c r="F36" s="22"/>
      <c r="G36" s="22"/>
      <c r="H36" s="22"/>
      <c r="I36" s="22"/>
    </row>
    <row r="37" spans="1:9" ht="17.25" customHeight="1">
      <c r="A37" s="23"/>
      <c r="B37" s="21" t="s">
        <v>37</v>
      </c>
      <c r="C37" s="22">
        <v>206200</v>
      </c>
      <c r="D37" s="22">
        <v>206200</v>
      </c>
      <c r="E37" s="22"/>
      <c r="F37" s="22"/>
      <c r="G37" s="22"/>
      <c r="H37" s="22"/>
      <c r="I37" s="22"/>
    </row>
    <row r="38" spans="1:9" ht="15" customHeight="1">
      <c r="A38" s="23"/>
      <c r="B38" s="21" t="s">
        <v>38</v>
      </c>
      <c r="C38" s="22">
        <v>10000</v>
      </c>
      <c r="D38" s="22">
        <v>10000</v>
      </c>
      <c r="E38" s="22"/>
      <c r="F38" s="22"/>
      <c r="G38" s="22"/>
      <c r="H38" s="22"/>
      <c r="I38" s="22"/>
    </row>
    <row r="39" spans="1:9" ht="15" customHeight="1">
      <c r="A39" s="23"/>
      <c r="B39" s="21" t="s">
        <v>39</v>
      </c>
      <c r="C39" s="22">
        <v>30000</v>
      </c>
      <c r="D39" s="22">
        <v>30000</v>
      </c>
      <c r="E39" s="22"/>
      <c r="F39" s="22"/>
      <c r="G39" s="22"/>
      <c r="H39" s="22"/>
      <c r="I39" s="22"/>
    </row>
    <row r="40" spans="1:9" ht="15" customHeight="1">
      <c r="A40" s="23"/>
      <c r="B40" s="21" t="s">
        <v>40</v>
      </c>
      <c r="C40" s="22">
        <v>2300</v>
      </c>
      <c r="D40" s="22">
        <v>2300</v>
      </c>
      <c r="E40" s="22"/>
      <c r="F40" s="22"/>
      <c r="G40" s="22"/>
      <c r="H40" s="22"/>
      <c r="I40" s="22"/>
    </row>
    <row r="41" spans="1:9" ht="15" customHeight="1">
      <c r="A41" s="23"/>
      <c r="B41" s="21" t="s">
        <v>41</v>
      </c>
      <c r="C41" s="22">
        <v>119000</v>
      </c>
      <c r="D41" s="22">
        <v>119000</v>
      </c>
      <c r="E41" s="22"/>
      <c r="F41" s="22"/>
      <c r="G41" s="22"/>
      <c r="H41" s="22"/>
      <c r="I41" s="22"/>
    </row>
    <row r="42" spans="1:9" ht="24" customHeight="1">
      <c r="A42" s="23"/>
      <c r="B42" s="21" t="s">
        <v>42</v>
      </c>
      <c r="C42" s="22">
        <v>10000</v>
      </c>
      <c r="D42" s="22">
        <v>10000</v>
      </c>
      <c r="E42" s="22"/>
      <c r="F42" s="22"/>
      <c r="G42" s="22"/>
      <c r="H42" s="22"/>
      <c r="I42" s="22"/>
    </row>
    <row r="43" spans="1:9" ht="24" customHeight="1">
      <c r="A43" s="23"/>
      <c r="B43" s="21" t="s">
        <v>43</v>
      </c>
      <c r="C43" s="22">
        <v>10000</v>
      </c>
      <c r="D43" s="22">
        <v>10000</v>
      </c>
      <c r="E43" s="22"/>
      <c r="F43" s="22"/>
      <c r="G43" s="22"/>
      <c r="H43" s="22"/>
      <c r="I43" s="22"/>
    </row>
    <row r="44" spans="1:9" ht="15" customHeight="1">
      <c r="A44" s="23"/>
      <c r="B44" s="21" t="s">
        <v>44</v>
      </c>
      <c r="C44" s="22">
        <v>300200</v>
      </c>
      <c r="D44" s="22">
        <v>300200</v>
      </c>
      <c r="E44" s="22"/>
      <c r="F44" s="22"/>
      <c r="G44" s="22"/>
      <c r="H44" s="22"/>
      <c r="I44" s="22"/>
    </row>
    <row r="45" spans="1:9" ht="15" customHeight="1">
      <c r="A45" s="23"/>
      <c r="B45" s="21" t="s">
        <v>45</v>
      </c>
      <c r="C45" s="22">
        <v>2500</v>
      </c>
      <c r="D45" s="22">
        <v>2500</v>
      </c>
      <c r="E45" s="22"/>
      <c r="F45" s="22"/>
      <c r="G45" s="22"/>
      <c r="H45" s="22"/>
      <c r="I45" s="22"/>
    </row>
    <row r="46" spans="1:9" ht="15" customHeight="1">
      <c r="A46" s="23"/>
      <c r="B46" s="21" t="s">
        <v>46</v>
      </c>
      <c r="C46" s="22">
        <v>1000</v>
      </c>
      <c r="D46" s="22">
        <v>1000</v>
      </c>
      <c r="E46" s="22"/>
      <c r="F46" s="22"/>
      <c r="G46" s="22"/>
      <c r="H46" s="22"/>
      <c r="I46" s="22"/>
    </row>
    <row r="47" spans="1:9" ht="20.25" customHeight="1">
      <c r="A47" s="23"/>
      <c r="B47" s="21" t="s">
        <v>47</v>
      </c>
      <c r="C47" s="22">
        <v>5700</v>
      </c>
      <c r="D47" s="22">
        <v>5700</v>
      </c>
      <c r="E47" s="22"/>
      <c r="F47" s="22"/>
      <c r="G47" s="22"/>
      <c r="H47" s="22"/>
      <c r="I47" s="22"/>
    </row>
    <row r="48" spans="1:9" ht="15.75" customHeight="1">
      <c r="A48" s="23"/>
      <c r="B48" s="24" t="s">
        <v>48</v>
      </c>
      <c r="C48" s="25">
        <f>SUM(C32:C47)</f>
        <v>6842025</v>
      </c>
      <c r="D48" s="25">
        <f>SUM(D32:D47)</f>
        <v>6842025</v>
      </c>
      <c r="E48" s="22"/>
      <c r="F48" s="22"/>
      <c r="G48" s="22"/>
      <c r="H48" s="22"/>
      <c r="I48" s="22"/>
    </row>
    <row r="49" spans="1:9" ht="17.25" customHeight="1">
      <c r="A49" s="17">
        <v>758</v>
      </c>
      <c r="B49" s="26" t="s">
        <v>49</v>
      </c>
      <c r="C49" s="19"/>
      <c r="D49" s="19"/>
      <c r="E49" s="19"/>
      <c r="F49" s="19"/>
      <c r="G49" s="19"/>
      <c r="H49" s="19"/>
      <c r="I49" s="19"/>
    </row>
    <row r="50" spans="1:9" ht="15" customHeight="1">
      <c r="A50" s="23"/>
      <c r="B50" s="21" t="s">
        <v>50</v>
      </c>
      <c r="C50" s="22">
        <v>20000</v>
      </c>
      <c r="D50" s="22">
        <v>20000</v>
      </c>
      <c r="E50" s="22"/>
      <c r="F50" s="22"/>
      <c r="G50" s="22"/>
      <c r="H50" s="22"/>
      <c r="I50" s="22"/>
    </row>
    <row r="51" spans="1:9" ht="15" customHeight="1">
      <c r="A51" s="23"/>
      <c r="B51" s="21" t="s">
        <v>51</v>
      </c>
      <c r="C51" s="22">
        <v>12839732</v>
      </c>
      <c r="D51" s="22">
        <v>12839732</v>
      </c>
      <c r="E51" s="22"/>
      <c r="F51" s="22"/>
      <c r="G51" s="22"/>
      <c r="H51" s="22"/>
      <c r="I51" s="22"/>
    </row>
    <row r="52" spans="1:9" ht="15" customHeight="1">
      <c r="A52" s="23"/>
      <c r="B52" s="24" t="s">
        <v>52</v>
      </c>
      <c r="C52" s="25">
        <f>SUM(C50:C51)</f>
        <v>12859732</v>
      </c>
      <c r="D52" s="25">
        <f>SUM(D50:D51)</f>
        <v>12859732</v>
      </c>
      <c r="E52" s="22"/>
      <c r="F52" s="22"/>
      <c r="G52" s="22"/>
      <c r="H52" s="22"/>
      <c r="I52" s="22"/>
    </row>
    <row r="53" spans="1:9" ht="16.5" customHeight="1">
      <c r="A53" s="17">
        <v>851</v>
      </c>
      <c r="B53" s="26" t="s">
        <v>53</v>
      </c>
      <c r="C53" s="19"/>
      <c r="D53" s="19"/>
      <c r="E53" s="19"/>
      <c r="F53" s="19"/>
      <c r="G53" s="19"/>
      <c r="H53" s="19"/>
      <c r="I53" s="19"/>
    </row>
    <row r="54" spans="1:9" ht="15" customHeight="1">
      <c r="A54" s="23"/>
      <c r="B54" s="21" t="s">
        <v>21</v>
      </c>
      <c r="C54" s="22">
        <v>3000</v>
      </c>
      <c r="D54" s="22">
        <v>3000</v>
      </c>
      <c r="E54" s="22"/>
      <c r="F54" s="22"/>
      <c r="G54" s="22"/>
      <c r="H54" s="22"/>
      <c r="I54" s="22"/>
    </row>
    <row r="55" spans="1:9" ht="15" customHeight="1">
      <c r="A55" s="23"/>
      <c r="B55" s="24" t="s">
        <v>54</v>
      </c>
      <c r="C55" s="25">
        <f>SUM(C54)</f>
        <v>3000</v>
      </c>
      <c r="D55" s="25">
        <f>SUM(D54)</f>
        <v>3000</v>
      </c>
      <c r="E55" s="22"/>
      <c r="F55" s="22"/>
      <c r="G55" s="22"/>
      <c r="H55" s="22"/>
      <c r="I55" s="22"/>
    </row>
    <row r="56" spans="1:9" ht="15.75" customHeight="1">
      <c r="A56" s="17">
        <v>852</v>
      </c>
      <c r="B56" s="26" t="s">
        <v>55</v>
      </c>
      <c r="C56" s="19"/>
      <c r="D56" s="19"/>
      <c r="E56" s="19"/>
      <c r="F56" s="19"/>
      <c r="G56" s="19"/>
      <c r="H56" s="19"/>
      <c r="I56" s="19"/>
    </row>
    <row r="57" spans="1:9" ht="18.75" customHeight="1">
      <c r="A57" s="20"/>
      <c r="B57" s="21" t="s">
        <v>56</v>
      </c>
      <c r="C57" s="22">
        <v>44000</v>
      </c>
      <c r="D57" s="22">
        <v>44000</v>
      </c>
      <c r="E57" s="22"/>
      <c r="F57" s="22">
        <v>44000</v>
      </c>
      <c r="G57" s="29"/>
      <c r="H57" s="22"/>
      <c r="I57" s="22"/>
    </row>
    <row r="58" spans="1:9" ht="41.25" customHeight="1">
      <c r="A58" s="20"/>
      <c r="B58" s="21" t="s">
        <v>57</v>
      </c>
      <c r="C58" s="22">
        <v>3923700</v>
      </c>
      <c r="D58" s="22">
        <v>3923700</v>
      </c>
      <c r="E58" s="22">
        <v>3923700</v>
      </c>
      <c r="F58" s="22"/>
      <c r="G58" s="22"/>
      <c r="H58" s="22"/>
      <c r="I58" s="22"/>
    </row>
    <row r="59" spans="1:9" ht="26.25" customHeight="1">
      <c r="A59" s="20"/>
      <c r="B59" s="21" t="s">
        <v>58</v>
      </c>
      <c r="C59" s="22">
        <v>585200</v>
      </c>
      <c r="D59" s="22">
        <v>585200</v>
      </c>
      <c r="E59" s="22">
        <v>585200</v>
      </c>
      <c r="F59" s="22"/>
      <c r="G59" s="22"/>
      <c r="H59" s="22"/>
      <c r="I59" s="22"/>
    </row>
    <row r="60" spans="1:9" ht="33.75" customHeight="1">
      <c r="A60" s="20"/>
      <c r="B60" s="21" t="s">
        <v>59</v>
      </c>
      <c r="C60" s="22">
        <v>20000</v>
      </c>
      <c r="D60" s="22">
        <v>20000</v>
      </c>
      <c r="E60" s="22"/>
      <c r="F60" s="22"/>
      <c r="G60" s="22"/>
      <c r="H60" s="22"/>
      <c r="I60" s="22"/>
    </row>
    <row r="61" spans="1:9" ht="32.25" customHeight="1">
      <c r="A61" s="20"/>
      <c r="B61" s="30" t="s">
        <v>60</v>
      </c>
      <c r="C61" s="22">
        <v>80000</v>
      </c>
      <c r="D61" s="22">
        <v>80000</v>
      </c>
      <c r="E61" s="22"/>
      <c r="F61" s="22">
        <v>80000</v>
      </c>
      <c r="G61" s="22"/>
      <c r="H61" s="22"/>
      <c r="I61" s="22"/>
    </row>
    <row r="62" spans="1:9" ht="18" customHeight="1">
      <c r="A62" s="23"/>
      <c r="B62" s="24" t="s">
        <v>61</v>
      </c>
      <c r="C62" s="25">
        <f>SUM(C57:C61)</f>
        <v>4652900</v>
      </c>
      <c r="D62" s="25">
        <f>D57+D58+D59+D60+D61</f>
        <v>4652900</v>
      </c>
      <c r="E62" s="25">
        <f>SUM(E57:E61)</f>
        <v>4508900</v>
      </c>
      <c r="F62" s="25">
        <f>F57+F61</f>
        <v>124000</v>
      </c>
      <c r="G62" s="22"/>
      <c r="H62" s="22"/>
      <c r="I62" s="22"/>
    </row>
    <row r="63" spans="1:9" ht="19.5" customHeight="1">
      <c r="A63" s="17">
        <v>900</v>
      </c>
      <c r="B63" s="26" t="s">
        <v>62</v>
      </c>
      <c r="C63" s="19"/>
      <c r="D63" s="19"/>
      <c r="E63" s="19"/>
      <c r="F63" s="19"/>
      <c r="G63" s="19"/>
      <c r="H63" s="19"/>
      <c r="I63" s="19"/>
    </row>
    <row r="64" spans="1:9" ht="19.5" customHeight="1">
      <c r="A64" s="23"/>
      <c r="B64" s="21" t="s">
        <v>21</v>
      </c>
      <c r="C64" s="22">
        <v>3000</v>
      </c>
      <c r="D64" s="22">
        <v>3000</v>
      </c>
      <c r="E64" s="22"/>
      <c r="F64" s="22"/>
      <c r="G64" s="22"/>
      <c r="H64" s="22"/>
      <c r="I64" s="22"/>
    </row>
    <row r="65" spans="1:9" ht="22.5" customHeight="1">
      <c r="A65" s="23"/>
      <c r="B65" s="21" t="s">
        <v>63</v>
      </c>
      <c r="C65" s="22">
        <v>360000</v>
      </c>
      <c r="D65" s="22">
        <v>360000</v>
      </c>
      <c r="E65" s="22">
        <v>360000</v>
      </c>
      <c r="F65" s="22"/>
      <c r="G65" s="22"/>
      <c r="H65" s="22"/>
      <c r="I65" s="22"/>
    </row>
    <row r="66" spans="1:9" ht="19.5" customHeight="1">
      <c r="A66" s="23"/>
      <c r="B66" s="24" t="s">
        <v>64</v>
      </c>
      <c r="C66" s="25">
        <f>SUM(C64:C65)</f>
        <v>363000</v>
      </c>
      <c r="D66" s="25">
        <f>SUM(D64:D65)</f>
        <v>363000</v>
      </c>
      <c r="E66" s="25">
        <f>E65</f>
        <v>360000</v>
      </c>
      <c r="F66" s="22"/>
      <c r="G66" s="22"/>
      <c r="H66" s="22"/>
      <c r="I66" s="22"/>
    </row>
    <row r="67" spans="1:9" s="34" customFormat="1" ht="19.5" customHeight="1">
      <c r="A67" s="31" t="s">
        <v>65</v>
      </c>
      <c r="B67" s="31"/>
      <c r="C67" s="32">
        <f>SUM(C14,C19,C24,C27,C30,C48,C52,C55,C62,C66)</f>
        <v>24945500</v>
      </c>
      <c r="D67" s="33">
        <f>SUM(D14,D19,D24,D27,D30,D48,D52,D55,D62,D66)</f>
        <v>24848300</v>
      </c>
      <c r="E67" s="32">
        <f>SUM(E14,E19,E24,E27,E30,E48,E52,E55,E62,E66)</f>
        <v>4939143</v>
      </c>
      <c r="F67" s="32">
        <f>F62</f>
        <v>124000</v>
      </c>
      <c r="G67" s="32">
        <f>SUM(G14)</f>
        <v>97200</v>
      </c>
      <c r="H67" s="32"/>
      <c r="I67" s="32"/>
    </row>
    <row r="68" spans="2:4" ht="12.75">
      <c r="B68" s="35"/>
      <c r="D68" s="36"/>
    </row>
    <row r="69" spans="1:7" ht="11.25" customHeight="1">
      <c r="A69" s="16" t="s">
        <v>66</v>
      </c>
      <c r="B69" s="35"/>
      <c r="F69" s="37"/>
      <c r="G69" s="28"/>
    </row>
    <row r="70" spans="2:6" ht="12.75">
      <c r="B70" s="35"/>
      <c r="F70" s="37"/>
    </row>
    <row r="71" spans="2:5" ht="12.75">
      <c r="B71" s="35"/>
      <c r="E71" s="37"/>
    </row>
    <row r="72" spans="2:6" ht="12.75">
      <c r="B72" s="35"/>
      <c r="F72" s="37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  <row r="94" ht="12.75">
      <c r="B94" s="35"/>
    </row>
    <row r="95" ht="12.75">
      <c r="B95" s="35"/>
    </row>
    <row r="96" ht="12.75">
      <c r="B96" s="35"/>
    </row>
    <row r="97" ht="12.75">
      <c r="B97" s="35"/>
    </row>
    <row r="98" ht="12.75">
      <c r="B98" s="35"/>
    </row>
    <row r="99" ht="12.75">
      <c r="B99" s="35"/>
    </row>
    <row r="100" ht="12.75">
      <c r="B100" s="35"/>
    </row>
    <row r="101" ht="12.75">
      <c r="B101" s="35"/>
    </row>
  </sheetData>
  <mergeCells count="17">
    <mergeCell ref="A5:A6"/>
    <mergeCell ref="B5:B6"/>
    <mergeCell ref="C5:I5"/>
    <mergeCell ref="C6:C8"/>
    <mergeCell ref="D6:I6"/>
    <mergeCell ref="D7:D8"/>
    <mergeCell ref="E7:F7"/>
    <mergeCell ref="G7:G8"/>
    <mergeCell ref="H7:I7"/>
    <mergeCell ref="A11:A13"/>
    <mergeCell ref="A16:A17"/>
    <mergeCell ref="A21:A23"/>
    <mergeCell ref="A32:A47"/>
    <mergeCell ref="A50:A51"/>
    <mergeCell ref="A57:A61"/>
    <mergeCell ref="A64:A65"/>
    <mergeCell ref="A67:B6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12" sqref="D12"/>
    </sheetView>
  </sheetViews>
  <sheetFormatPr defaultColWidth="9.140625" defaultRowHeight="12.75"/>
  <cols>
    <col min="1" max="1" width="4.7109375" style="193" customWidth="1"/>
    <col min="2" max="2" width="9.140625" style="193" customWidth="1"/>
    <col min="3" max="3" width="8.7109375" style="193" customWidth="1"/>
    <col min="4" max="4" width="45.7109375" style="193" customWidth="1"/>
    <col min="5" max="5" width="17.8515625" style="193" customWidth="1"/>
    <col min="6" max="16384" width="9.140625" style="193" customWidth="1"/>
  </cols>
  <sheetData>
    <row r="1" ht="12.75">
      <c r="D1" s="193" t="s">
        <v>246</v>
      </c>
    </row>
    <row r="2" ht="19.5" customHeight="1">
      <c r="D2" s="193" t="s">
        <v>240</v>
      </c>
    </row>
    <row r="3" spans="1:5" ht="43.5" customHeight="1">
      <c r="A3" s="194" t="s">
        <v>247</v>
      </c>
      <c r="B3" s="194"/>
      <c r="C3" s="194"/>
      <c r="D3" s="194"/>
      <c r="E3" s="194"/>
    </row>
    <row r="4" spans="4:5" ht="12.75">
      <c r="D4" s="195"/>
      <c r="E4" s="196"/>
    </row>
    <row r="5" spans="1:5" ht="12.75" customHeight="1">
      <c r="A5" s="197" t="s">
        <v>167</v>
      </c>
      <c r="B5" s="197" t="s">
        <v>3</v>
      </c>
      <c r="C5" s="197" t="s">
        <v>70</v>
      </c>
      <c r="D5" s="198" t="s">
        <v>168</v>
      </c>
      <c r="E5" s="198" t="s">
        <v>243</v>
      </c>
    </row>
    <row r="6" spans="1:5" ht="12.75">
      <c r="A6" s="197"/>
      <c r="B6" s="197"/>
      <c r="C6" s="197"/>
      <c r="D6" s="198"/>
      <c r="E6" s="198"/>
    </row>
    <row r="7" spans="1:5" ht="12.75">
      <c r="A7" s="197"/>
      <c r="B7" s="197"/>
      <c r="C7" s="197"/>
      <c r="D7" s="198"/>
      <c r="E7" s="198"/>
    </row>
    <row r="8" spans="1:5" ht="12.75">
      <c r="A8" s="199">
        <v>1</v>
      </c>
      <c r="B8" s="199">
        <v>2</v>
      </c>
      <c r="C8" s="199">
        <v>3</v>
      </c>
      <c r="D8" s="199">
        <v>4</v>
      </c>
      <c r="E8" s="199">
        <v>5</v>
      </c>
    </row>
    <row r="9" spans="1:5" ht="34.5" customHeight="1">
      <c r="A9" s="200" t="s">
        <v>248</v>
      </c>
      <c r="B9" s="200"/>
      <c r="C9" s="200"/>
      <c r="D9" s="201" t="s">
        <v>249</v>
      </c>
      <c r="E9" s="202"/>
    </row>
    <row r="10" spans="1:5" ht="26.25" customHeight="1">
      <c r="A10" s="203">
        <v>1</v>
      </c>
      <c r="B10" s="203">
        <v>851</v>
      </c>
      <c r="C10" s="203">
        <v>85149</v>
      </c>
      <c r="D10" s="203" t="s">
        <v>250</v>
      </c>
      <c r="E10" s="204">
        <v>100000</v>
      </c>
    </row>
    <row r="11" spans="1:5" ht="26.25" customHeight="1">
      <c r="A11" s="205">
        <v>2</v>
      </c>
      <c r="B11" s="205">
        <v>801</v>
      </c>
      <c r="C11" s="205">
        <v>80104</v>
      </c>
      <c r="D11" s="205" t="s">
        <v>251</v>
      </c>
      <c r="E11" s="206">
        <v>16000</v>
      </c>
    </row>
    <row r="12" spans="1:5" ht="27" customHeight="1">
      <c r="A12" s="207"/>
      <c r="B12" s="207"/>
      <c r="C12" s="207"/>
      <c r="D12" s="207"/>
      <c r="E12" s="207"/>
    </row>
    <row r="13" spans="1:5" ht="27.75" customHeight="1">
      <c r="A13" s="208"/>
      <c r="B13" s="208"/>
      <c r="C13" s="208"/>
      <c r="D13" s="208"/>
      <c r="E13" s="208"/>
    </row>
    <row r="14" spans="1:5" ht="44.25" customHeight="1">
      <c r="A14" s="200" t="s">
        <v>252</v>
      </c>
      <c r="B14" s="200"/>
      <c r="C14" s="200"/>
      <c r="D14" s="200" t="s">
        <v>216</v>
      </c>
      <c r="E14" s="202"/>
    </row>
    <row r="15" spans="1:5" ht="24.75" customHeight="1">
      <c r="A15" s="207"/>
      <c r="B15" s="207"/>
      <c r="C15" s="207"/>
      <c r="D15" s="207"/>
      <c r="E15" s="207"/>
    </row>
    <row r="16" spans="1:5" ht="26.25" customHeight="1">
      <c r="A16" s="207"/>
      <c r="B16" s="207"/>
      <c r="C16" s="207"/>
      <c r="D16" s="207"/>
      <c r="E16" s="207"/>
    </row>
    <row r="17" spans="1:5" ht="24.75" customHeight="1">
      <c r="A17" s="209"/>
      <c r="B17" s="209"/>
      <c r="C17" s="209"/>
      <c r="D17" s="209"/>
      <c r="E17" s="209"/>
    </row>
    <row r="18" spans="1:5" ht="23.25" customHeight="1">
      <c r="A18" s="210"/>
      <c r="B18" s="210"/>
      <c r="C18" s="210"/>
      <c r="D18" s="210"/>
      <c r="E18" s="210"/>
    </row>
    <row r="19" spans="1:5" ht="24" customHeight="1">
      <c r="A19" s="211" t="s">
        <v>6</v>
      </c>
      <c r="B19" s="211"/>
      <c r="C19" s="211"/>
      <c r="D19" s="211"/>
      <c r="E19" s="212">
        <f>E10+E11</f>
        <v>116000</v>
      </c>
    </row>
    <row r="21" ht="12.75">
      <c r="A21" s="213"/>
    </row>
  </sheetData>
  <mergeCells count="9">
    <mergeCell ref="A3:E3"/>
    <mergeCell ref="A5:A7"/>
    <mergeCell ref="B5:B7"/>
    <mergeCell ref="C5:C7"/>
    <mergeCell ref="D5:D7"/>
    <mergeCell ref="E5:E7"/>
    <mergeCell ref="A9:C9"/>
    <mergeCell ref="A14:C14"/>
    <mergeCell ref="A19:D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4"/>
  <sheetViews>
    <sheetView workbookViewId="0" topLeftCell="A37">
      <selection activeCell="D44" sqref="D44"/>
    </sheetView>
  </sheetViews>
  <sheetFormatPr defaultColWidth="9.140625" defaultRowHeight="12.75"/>
  <cols>
    <col min="4" max="4" width="26.421875" style="0" customWidth="1"/>
    <col min="5" max="5" width="35.421875" style="0" customWidth="1"/>
    <col min="6" max="6" width="13.140625" style="0" customWidth="1"/>
    <col min="7" max="7" width="14.421875" style="0" customWidth="1"/>
    <col min="8" max="8" width="12.8515625" style="0" customWidth="1"/>
  </cols>
  <sheetData>
    <row r="2" spans="4:8" ht="12.75">
      <c r="D2" t="s">
        <v>253</v>
      </c>
      <c r="F2" s="214" t="s">
        <v>254</v>
      </c>
      <c r="G2" s="214"/>
      <c r="H2" s="214"/>
    </row>
    <row r="3" spans="5:8" ht="12.75">
      <c r="E3" s="215"/>
      <c r="F3" s="216" t="s">
        <v>157</v>
      </c>
      <c r="G3" s="216"/>
      <c r="H3" s="216"/>
    </row>
    <row r="4" spans="1:8" ht="29.25" customHeight="1">
      <c r="A4" s="217" t="s">
        <v>255</v>
      </c>
      <c r="B4" s="217"/>
      <c r="C4" s="217"/>
      <c r="D4" s="217"/>
      <c r="E4" s="217"/>
      <c r="F4" s="217"/>
      <c r="G4" s="217"/>
      <c r="H4" s="217"/>
    </row>
    <row r="5" spans="1:8" ht="17.25">
      <c r="A5" s="218"/>
      <c r="B5" s="218"/>
      <c r="C5" s="218"/>
      <c r="D5" s="218"/>
      <c r="E5" s="218"/>
      <c r="F5" s="218"/>
      <c r="G5" s="218"/>
      <c r="H5" s="218"/>
    </row>
    <row r="6" spans="1:8" ht="12.75">
      <c r="A6" s="107"/>
      <c r="B6" s="107"/>
      <c r="C6" s="107"/>
      <c r="D6" s="107"/>
      <c r="E6" s="107"/>
      <c r="F6" s="107"/>
      <c r="G6" s="107"/>
      <c r="H6" s="107"/>
    </row>
    <row r="7" spans="1:8" ht="12.75" customHeight="1">
      <c r="A7" s="219" t="s">
        <v>167</v>
      </c>
      <c r="B7" s="219" t="s">
        <v>3</v>
      </c>
      <c r="C7" s="219" t="s">
        <v>70</v>
      </c>
      <c r="D7" s="220" t="s">
        <v>256</v>
      </c>
      <c r="E7" s="220" t="s">
        <v>257</v>
      </c>
      <c r="F7" s="220" t="s">
        <v>258</v>
      </c>
      <c r="G7" s="220"/>
      <c r="H7" s="220"/>
    </row>
    <row r="8" spans="1:8" ht="12.75">
      <c r="A8" s="219"/>
      <c r="B8" s="219"/>
      <c r="C8" s="219"/>
      <c r="D8" s="220"/>
      <c r="E8" s="220"/>
      <c r="F8" s="220"/>
      <c r="G8" s="220"/>
      <c r="H8" s="220"/>
    </row>
    <row r="9" spans="1:8" ht="12.75" customHeight="1">
      <c r="A9" s="219"/>
      <c r="B9" s="219"/>
      <c r="C9" s="219"/>
      <c r="D9" s="220"/>
      <c r="E9" s="220"/>
      <c r="F9" s="221"/>
      <c r="G9" s="220" t="s">
        <v>259</v>
      </c>
      <c r="H9" s="220"/>
    </row>
    <row r="10" spans="1:8" ht="12.75">
      <c r="A10" s="219"/>
      <c r="B10" s="219"/>
      <c r="C10" s="219"/>
      <c r="D10" s="220"/>
      <c r="E10" s="220"/>
      <c r="F10" s="221" t="s">
        <v>260</v>
      </c>
      <c r="G10" s="220"/>
      <c r="H10" s="220"/>
    </row>
    <row r="11" spans="1:8" ht="12.75">
      <c r="A11" s="219"/>
      <c r="B11" s="219"/>
      <c r="C11" s="219"/>
      <c r="D11" s="220"/>
      <c r="E11" s="220"/>
      <c r="F11" s="221" t="s">
        <v>261</v>
      </c>
      <c r="G11" s="221" t="s">
        <v>8</v>
      </c>
      <c r="H11" s="221" t="s">
        <v>10</v>
      </c>
    </row>
    <row r="12" spans="1:8" ht="12.75">
      <c r="A12" s="219"/>
      <c r="B12" s="219"/>
      <c r="C12" s="219"/>
      <c r="D12" s="220"/>
      <c r="E12" s="220"/>
      <c r="F12" s="222"/>
      <c r="G12" s="222"/>
      <c r="H12" s="222"/>
    </row>
    <row r="13" spans="1:8" ht="12.75">
      <c r="A13" s="223">
        <v>1</v>
      </c>
      <c r="B13" s="223">
        <v>2</v>
      </c>
      <c r="C13" s="223">
        <v>3</v>
      </c>
      <c r="D13" s="224">
        <v>4</v>
      </c>
      <c r="E13" s="224">
        <v>5</v>
      </c>
      <c r="F13" s="223"/>
      <c r="G13" s="223"/>
      <c r="H13" s="223"/>
    </row>
    <row r="14" spans="1:8" ht="24.75">
      <c r="A14" s="225">
        <v>1</v>
      </c>
      <c r="B14" s="225">
        <v>600</v>
      </c>
      <c r="C14" s="226">
        <v>60016</v>
      </c>
      <c r="D14" s="53" t="s">
        <v>262</v>
      </c>
      <c r="E14" s="227" t="s">
        <v>263</v>
      </c>
      <c r="F14" s="228">
        <v>7704.23</v>
      </c>
      <c r="G14" s="229">
        <v>7704.23</v>
      </c>
      <c r="H14" s="229"/>
    </row>
    <row r="15" spans="1:8" ht="39" customHeight="1">
      <c r="A15" s="225">
        <v>2</v>
      </c>
      <c r="B15" s="225">
        <v>600</v>
      </c>
      <c r="C15" s="226">
        <v>60016</v>
      </c>
      <c r="D15" s="53" t="s">
        <v>264</v>
      </c>
      <c r="E15" s="227" t="s">
        <v>265</v>
      </c>
      <c r="F15" s="228">
        <v>8832.2</v>
      </c>
      <c r="G15" s="229">
        <v>4832.2</v>
      </c>
      <c r="H15" s="229">
        <v>4000</v>
      </c>
    </row>
    <row r="16" spans="1:8" ht="24.75">
      <c r="A16" s="225">
        <v>3</v>
      </c>
      <c r="B16" s="225">
        <v>600</v>
      </c>
      <c r="C16" s="226">
        <v>60016</v>
      </c>
      <c r="D16" s="53" t="s">
        <v>266</v>
      </c>
      <c r="E16" s="227" t="s">
        <v>263</v>
      </c>
      <c r="F16" s="228">
        <v>7661.66</v>
      </c>
      <c r="G16" s="229">
        <v>7661.66</v>
      </c>
      <c r="H16" s="229"/>
    </row>
    <row r="17" spans="1:8" ht="24.75">
      <c r="A17" s="225">
        <v>4</v>
      </c>
      <c r="B17" s="225">
        <v>600</v>
      </c>
      <c r="C17" s="226">
        <v>60016</v>
      </c>
      <c r="D17" s="53" t="s">
        <v>267</v>
      </c>
      <c r="E17" s="227" t="s">
        <v>263</v>
      </c>
      <c r="F17" s="228">
        <v>9598.36</v>
      </c>
      <c r="G17" s="229">
        <v>9598.36</v>
      </c>
      <c r="H17" s="229"/>
    </row>
    <row r="18" spans="1:8" ht="24.75">
      <c r="A18" s="225">
        <v>5</v>
      </c>
      <c r="B18" s="225">
        <v>600</v>
      </c>
      <c r="C18" s="226">
        <v>60016</v>
      </c>
      <c r="D18" s="53" t="s">
        <v>268</v>
      </c>
      <c r="E18" s="227" t="s">
        <v>263</v>
      </c>
      <c r="F18" s="228">
        <v>6363</v>
      </c>
      <c r="G18" s="229">
        <v>6363</v>
      </c>
      <c r="H18" s="229"/>
    </row>
    <row r="19" spans="1:8" ht="24.75">
      <c r="A19" s="225">
        <v>6</v>
      </c>
      <c r="B19" s="225">
        <v>600</v>
      </c>
      <c r="C19" s="226">
        <v>60016</v>
      </c>
      <c r="D19" s="53" t="s">
        <v>269</v>
      </c>
      <c r="E19" s="227" t="s">
        <v>263</v>
      </c>
      <c r="F19" s="228">
        <v>6597.54</v>
      </c>
      <c r="G19" s="229">
        <v>6597.54</v>
      </c>
      <c r="H19" s="229"/>
    </row>
    <row r="20" spans="1:8" ht="24.75">
      <c r="A20" s="225">
        <v>7</v>
      </c>
      <c r="B20" s="225">
        <v>600</v>
      </c>
      <c r="C20" s="226">
        <v>60016</v>
      </c>
      <c r="D20" s="230" t="s">
        <v>270</v>
      </c>
      <c r="E20" s="227" t="s">
        <v>263</v>
      </c>
      <c r="F20" s="228">
        <v>9449.39</v>
      </c>
      <c r="G20" s="229">
        <v>9449.39</v>
      </c>
      <c r="H20" s="229"/>
    </row>
    <row r="21" spans="1:8" ht="24.75">
      <c r="A21" s="225">
        <v>8</v>
      </c>
      <c r="B21" s="225">
        <v>600</v>
      </c>
      <c r="C21" s="226">
        <v>60016</v>
      </c>
      <c r="D21" s="230" t="s">
        <v>271</v>
      </c>
      <c r="E21" s="227" t="s">
        <v>272</v>
      </c>
      <c r="F21" s="228">
        <v>7768.08</v>
      </c>
      <c r="G21" s="229">
        <v>7768.08</v>
      </c>
      <c r="H21" s="229"/>
    </row>
    <row r="22" spans="1:8" ht="24.75">
      <c r="A22" s="225">
        <v>9</v>
      </c>
      <c r="B22" s="225">
        <v>600</v>
      </c>
      <c r="C22" s="226">
        <v>60016</v>
      </c>
      <c r="D22" s="53" t="s">
        <v>273</v>
      </c>
      <c r="E22" s="227" t="s">
        <v>263</v>
      </c>
      <c r="F22" s="228">
        <v>10811</v>
      </c>
      <c r="G22" s="229">
        <v>10811</v>
      </c>
      <c r="H22" s="229"/>
    </row>
    <row r="23" spans="1:8" ht="24.75">
      <c r="A23" s="225">
        <v>10</v>
      </c>
      <c r="B23" s="225">
        <v>600</v>
      </c>
      <c r="C23" s="226">
        <v>60016</v>
      </c>
      <c r="D23" s="53" t="s">
        <v>274</v>
      </c>
      <c r="E23" s="227" t="s">
        <v>263</v>
      </c>
      <c r="F23" s="228">
        <v>7023.19</v>
      </c>
      <c r="G23" s="229">
        <v>7023.19</v>
      </c>
      <c r="H23" s="229"/>
    </row>
    <row r="24" spans="1:8" ht="24.75">
      <c r="A24" s="225">
        <v>11</v>
      </c>
      <c r="B24" s="225">
        <v>600</v>
      </c>
      <c r="C24" s="226">
        <v>60016</v>
      </c>
      <c r="D24" s="53" t="s">
        <v>275</v>
      </c>
      <c r="E24" s="227" t="s">
        <v>276</v>
      </c>
      <c r="F24" s="228">
        <v>7725.51</v>
      </c>
      <c r="G24" s="229">
        <v>7725.51</v>
      </c>
      <c r="H24" s="229"/>
    </row>
    <row r="25" spans="1:8" ht="24.75">
      <c r="A25" s="225">
        <v>12</v>
      </c>
      <c r="B25" s="225">
        <v>600</v>
      </c>
      <c r="C25" s="226">
        <v>60016</v>
      </c>
      <c r="D25" s="53" t="s">
        <v>277</v>
      </c>
      <c r="E25" s="227" t="s">
        <v>263</v>
      </c>
      <c r="F25" s="228">
        <v>19728.78</v>
      </c>
      <c r="G25" s="229">
        <v>19728.78</v>
      </c>
      <c r="H25" s="229"/>
    </row>
    <row r="26" spans="1:8" ht="24.75">
      <c r="A26" s="225">
        <v>13</v>
      </c>
      <c r="B26" s="225">
        <v>600</v>
      </c>
      <c r="C26" s="226">
        <v>60016</v>
      </c>
      <c r="D26" s="53" t="s">
        <v>278</v>
      </c>
      <c r="E26" s="227" t="s">
        <v>263</v>
      </c>
      <c r="F26" s="228">
        <v>8193.72</v>
      </c>
      <c r="G26" s="229">
        <v>8193.72</v>
      </c>
      <c r="H26" s="229"/>
    </row>
    <row r="27" spans="1:8" ht="24.75">
      <c r="A27" s="225">
        <v>14</v>
      </c>
      <c r="B27" s="225">
        <v>600</v>
      </c>
      <c r="C27" s="226">
        <v>60016</v>
      </c>
      <c r="D27" s="53" t="s">
        <v>279</v>
      </c>
      <c r="E27" s="227" t="s">
        <v>263</v>
      </c>
      <c r="F27" s="228">
        <v>7533.97</v>
      </c>
      <c r="G27" s="229">
        <v>7533.97</v>
      </c>
      <c r="H27" s="229"/>
    </row>
    <row r="28" spans="1:8" ht="24.75">
      <c r="A28" s="225">
        <v>15</v>
      </c>
      <c r="B28" s="225">
        <v>600</v>
      </c>
      <c r="C28" s="226">
        <v>60016</v>
      </c>
      <c r="D28" s="53" t="s">
        <v>280</v>
      </c>
      <c r="E28" s="227" t="s">
        <v>281</v>
      </c>
      <c r="F28" s="228">
        <v>6554.98</v>
      </c>
      <c r="G28" s="229">
        <v>6554.98</v>
      </c>
      <c r="H28" s="229"/>
    </row>
    <row r="29" spans="1:8" ht="24.75">
      <c r="A29" s="225">
        <v>16</v>
      </c>
      <c r="B29" s="225">
        <v>600</v>
      </c>
      <c r="C29" s="226">
        <v>60016</v>
      </c>
      <c r="D29" s="53" t="s">
        <v>282</v>
      </c>
      <c r="E29" s="227" t="s">
        <v>263</v>
      </c>
      <c r="F29" s="228">
        <v>12514.05</v>
      </c>
      <c r="G29" s="229">
        <v>12514.05</v>
      </c>
      <c r="H29" s="229"/>
    </row>
    <row r="30" spans="1:8" ht="24.75">
      <c r="A30" s="225">
        <v>17</v>
      </c>
      <c r="B30" s="225">
        <v>600</v>
      </c>
      <c r="C30" s="226">
        <v>60016</v>
      </c>
      <c r="D30" s="53" t="s">
        <v>283</v>
      </c>
      <c r="E30" s="227" t="s">
        <v>263</v>
      </c>
      <c r="F30" s="228">
        <v>10343.25</v>
      </c>
      <c r="G30" s="229">
        <v>10343.25</v>
      </c>
      <c r="H30" s="229"/>
    </row>
    <row r="31" spans="1:8" ht="24.75">
      <c r="A31" s="225">
        <v>18</v>
      </c>
      <c r="B31" s="225">
        <v>600</v>
      </c>
      <c r="C31" s="226">
        <v>60016</v>
      </c>
      <c r="D31" s="53" t="s">
        <v>284</v>
      </c>
      <c r="E31" s="227" t="s">
        <v>263</v>
      </c>
      <c r="F31" s="228">
        <v>11258.39</v>
      </c>
      <c r="G31" s="229">
        <v>11258.39</v>
      </c>
      <c r="H31" s="229"/>
    </row>
    <row r="32" spans="1:8" ht="24.75">
      <c r="A32" s="225">
        <v>19</v>
      </c>
      <c r="B32" s="225">
        <v>600</v>
      </c>
      <c r="C32" s="226">
        <v>60016</v>
      </c>
      <c r="D32" s="53" t="s">
        <v>285</v>
      </c>
      <c r="E32" s="227" t="s">
        <v>263</v>
      </c>
      <c r="F32" s="228">
        <v>8640.65</v>
      </c>
      <c r="G32" s="229">
        <v>8640.65</v>
      </c>
      <c r="H32" s="229"/>
    </row>
    <row r="33" spans="1:8" ht="21.75">
      <c r="A33" s="225">
        <v>20</v>
      </c>
      <c r="B33" s="225">
        <v>600</v>
      </c>
      <c r="C33" s="226">
        <v>60016</v>
      </c>
      <c r="D33" s="53" t="s">
        <v>286</v>
      </c>
      <c r="E33" s="231" t="s">
        <v>263</v>
      </c>
      <c r="F33" s="228">
        <v>7746.79</v>
      </c>
      <c r="G33" s="229">
        <v>7746.79</v>
      </c>
      <c r="H33" s="229"/>
    </row>
    <row r="34" spans="1:8" ht="24.75">
      <c r="A34" s="225">
        <v>21</v>
      </c>
      <c r="B34" s="225">
        <v>600</v>
      </c>
      <c r="C34" s="226">
        <v>60016</v>
      </c>
      <c r="D34" s="53" t="s">
        <v>287</v>
      </c>
      <c r="E34" s="227" t="s">
        <v>263</v>
      </c>
      <c r="F34" s="228">
        <v>6320.87</v>
      </c>
      <c r="G34" s="229">
        <v>6320.87</v>
      </c>
      <c r="H34" s="229"/>
    </row>
    <row r="35" spans="1:8" ht="24.75">
      <c r="A35" s="225">
        <v>22</v>
      </c>
      <c r="B35" s="225">
        <v>600</v>
      </c>
      <c r="C35" s="226">
        <v>60016</v>
      </c>
      <c r="D35" s="53" t="s">
        <v>288</v>
      </c>
      <c r="E35" s="227" t="s">
        <v>263</v>
      </c>
      <c r="F35" s="228">
        <v>6959.34</v>
      </c>
      <c r="G35" s="229">
        <v>6959.34</v>
      </c>
      <c r="H35" s="229"/>
    </row>
    <row r="36" spans="1:8" ht="24.75">
      <c r="A36" s="225">
        <v>23</v>
      </c>
      <c r="B36" s="225">
        <v>600</v>
      </c>
      <c r="C36" s="226">
        <v>60016</v>
      </c>
      <c r="D36" s="53" t="s">
        <v>289</v>
      </c>
      <c r="E36" s="227" t="s">
        <v>290</v>
      </c>
      <c r="F36" s="228">
        <v>8427.83</v>
      </c>
      <c r="G36" s="229">
        <v>8427.83</v>
      </c>
      <c r="H36" s="229"/>
    </row>
    <row r="37" spans="1:8" ht="24.75">
      <c r="A37" s="225">
        <v>24</v>
      </c>
      <c r="B37" s="225">
        <v>600</v>
      </c>
      <c r="C37" s="226">
        <v>60016</v>
      </c>
      <c r="D37" s="230" t="s">
        <v>291</v>
      </c>
      <c r="E37" s="227" t="s">
        <v>263</v>
      </c>
      <c r="F37" s="228">
        <v>9300</v>
      </c>
      <c r="G37" s="229">
        <v>9300</v>
      </c>
      <c r="H37" s="229"/>
    </row>
    <row r="38" spans="1:8" ht="24.75">
      <c r="A38" s="225">
        <v>25</v>
      </c>
      <c r="B38" s="225">
        <v>600</v>
      </c>
      <c r="C38" s="226">
        <v>60016</v>
      </c>
      <c r="D38" s="230" t="s">
        <v>292</v>
      </c>
      <c r="E38" s="227" t="s">
        <v>293</v>
      </c>
      <c r="F38" s="228">
        <v>9108.87</v>
      </c>
      <c r="G38" s="229">
        <v>9108.87</v>
      </c>
      <c r="H38" s="229"/>
    </row>
    <row r="39" spans="1:8" ht="24.75">
      <c r="A39" s="225">
        <v>26</v>
      </c>
      <c r="B39" s="225">
        <v>600</v>
      </c>
      <c r="C39" s="226">
        <v>60016</v>
      </c>
      <c r="D39" s="230" t="s">
        <v>294</v>
      </c>
      <c r="E39" s="227" t="s">
        <v>295</v>
      </c>
      <c r="F39" s="228">
        <v>7768.08</v>
      </c>
      <c r="G39" s="229">
        <v>7768.08</v>
      </c>
      <c r="H39" s="229"/>
    </row>
    <row r="40" spans="1:8" ht="24.75">
      <c r="A40" s="225">
        <v>27</v>
      </c>
      <c r="B40" s="225">
        <v>600</v>
      </c>
      <c r="C40" s="226">
        <v>60016</v>
      </c>
      <c r="D40" s="230" t="s">
        <v>296</v>
      </c>
      <c r="E40" s="227" t="s">
        <v>263</v>
      </c>
      <c r="F40" s="228">
        <v>9364.26</v>
      </c>
      <c r="G40" s="229">
        <v>9364.26</v>
      </c>
      <c r="H40" s="229"/>
    </row>
    <row r="41" spans="1:8" ht="24.75">
      <c r="A41" s="225">
        <v>28</v>
      </c>
      <c r="B41" s="225">
        <v>600</v>
      </c>
      <c r="C41" s="226">
        <v>60016</v>
      </c>
      <c r="D41" s="53" t="s">
        <v>297</v>
      </c>
      <c r="E41" s="227" t="s">
        <v>298</v>
      </c>
      <c r="F41" s="228">
        <v>10470.94</v>
      </c>
      <c r="G41" s="229">
        <v>10470.94</v>
      </c>
      <c r="H41" s="229"/>
    </row>
    <row r="42" spans="1:8" ht="24.75">
      <c r="A42" s="232">
        <v>29</v>
      </c>
      <c r="B42" s="232">
        <v>600</v>
      </c>
      <c r="C42" s="233">
        <v>60016</v>
      </c>
      <c r="D42" s="53" t="s">
        <v>299</v>
      </c>
      <c r="E42" s="227" t="s">
        <v>263</v>
      </c>
      <c r="F42" s="228">
        <v>5490.86</v>
      </c>
      <c r="G42" s="229">
        <v>5490.86</v>
      </c>
      <c r="H42" s="229"/>
    </row>
    <row r="43" spans="1:8" ht="24.75">
      <c r="A43" s="225">
        <v>30</v>
      </c>
      <c r="B43" s="225">
        <v>600</v>
      </c>
      <c r="C43" s="225">
        <v>60016</v>
      </c>
      <c r="D43" s="234" t="s">
        <v>300</v>
      </c>
      <c r="E43" s="227" t="s">
        <v>263</v>
      </c>
      <c r="F43" s="228">
        <v>6427.28</v>
      </c>
      <c r="G43" s="229">
        <v>6427.28</v>
      </c>
      <c r="H43" s="229"/>
    </row>
    <row r="44" spans="1:8" ht="24.75">
      <c r="A44" s="235">
        <v>31</v>
      </c>
      <c r="B44" s="235">
        <v>600</v>
      </c>
      <c r="C44" s="236">
        <v>60016</v>
      </c>
      <c r="D44" s="230" t="s">
        <v>301</v>
      </c>
      <c r="E44" s="227" t="s">
        <v>302</v>
      </c>
      <c r="F44" s="228">
        <v>8768.35</v>
      </c>
      <c r="G44" s="229">
        <v>8768.35</v>
      </c>
      <c r="H44" s="229"/>
    </row>
    <row r="45" spans="1:8" ht="24.75">
      <c r="A45" s="225">
        <v>32</v>
      </c>
      <c r="B45" s="225">
        <v>600</v>
      </c>
      <c r="C45" s="226">
        <v>60016</v>
      </c>
      <c r="D45" s="230" t="s">
        <v>303</v>
      </c>
      <c r="E45" s="227" t="s">
        <v>263</v>
      </c>
      <c r="F45" s="228">
        <v>9896.32</v>
      </c>
      <c r="G45" s="229">
        <v>9896.32</v>
      </c>
      <c r="H45" s="229"/>
    </row>
    <row r="46" spans="1:8" ht="24.75">
      <c r="A46" s="225">
        <v>33</v>
      </c>
      <c r="B46" s="225">
        <v>600</v>
      </c>
      <c r="C46" s="226">
        <v>60016</v>
      </c>
      <c r="D46" s="230" t="s">
        <v>304</v>
      </c>
      <c r="E46" s="227" t="s">
        <v>305</v>
      </c>
      <c r="F46" s="228">
        <v>8640.65</v>
      </c>
      <c r="G46" s="229">
        <v>8640.65</v>
      </c>
      <c r="H46" s="229"/>
    </row>
    <row r="47" spans="1:8" ht="24.75">
      <c r="A47" s="225">
        <v>34</v>
      </c>
      <c r="B47" s="225">
        <v>600</v>
      </c>
      <c r="C47" s="226">
        <v>60016</v>
      </c>
      <c r="D47" s="230" t="s">
        <v>306</v>
      </c>
      <c r="E47" s="227" t="s">
        <v>263</v>
      </c>
      <c r="F47" s="228">
        <v>6086.77</v>
      </c>
      <c r="G47" s="229">
        <v>6086.77</v>
      </c>
      <c r="H47" s="229"/>
    </row>
    <row r="48" spans="1:8" ht="24.75">
      <c r="A48" s="225">
        <v>35</v>
      </c>
      <c r="B48" s="225">
        <v>600</v>
      </c>
      <c r="C48" s="226">
        <v>60016</v>
      </c>
      <c r="D48" s="230" t="s">
        <v>307</v>
      </c>
      <c r="E48" s="227" t="s">
        <v>263</v>
      </c>
      <c r="F48" s="228">
        <v>8129.88</v>
      </c>
      <c r="G48" s="229">
        <v>8129.88</v>
      </c>
      <c r="H48" s="229"/>
    </row>
    <row r="49" spans="1:8" ht="16.5" customHeight="1">
      <c r="A49" s="237">
        <v>36</v>
      </c>
      <c r="B49" s="225">
        <v>600</v>
      </c>
      <c r="C49" s="226">
        <v>60016</v>
      </c>
      <c r="D49" s="53" t="s">
        <v>308</v>
      </c>
      <c r="E49" s="227" t="s">
        <v>309</v>
      </c>
      <c r="F49" s="228">
        <v>3938.34</v>
      </c>
      <c r="G49" s="229">
        <v>3938.34</v>
      </c>
      <c r="H49" s="238"/>
    </row>
    <row r="50" spans="1:8" ht="18.75" customHeight="1">
      <c r="A50" s="237"/>
      <c r="B50" s="225">
        <v>700</v>
      </c>
      <c r="C50" s="226">
        <v>70005</v>
      </c>
      <c r="D50" s="53"/>
      <c r="E50" s="227"/>
      <c r="F50" s="228">
        <v>4000</v>
      </c>
      <c r="G50" s="238"/>
      <c r="H50" s="239">
        <v>4000</v>
      </c>
    </row>
    <row r="51" spans="1:8" ht="24.75">
      <c r="A51" s="225">
        <v>37</v>
      </c>
      <c r="B51" s="225">
        <v>600</v>
      </c>
      <c r="C51" s="226">
        <v>60016</v>
      </c>
      <c r="D51" s="230" t="s">
        <v>310</v>
      </c>
      <c r="E51" s="227" t="s">
        <v>311</v>
      </c>
      <c r="F51" s="228">
        <v>6001.64</v>
      </c>
      <c r="G51" s="229">
        <v>6001.64</v>
      </c>
      <c r="H51" s="229"/>
    </row>
    <row r="52" spans="1:8" ht="32.25">
      <c r="A52" s="225">
        <v>38</v>
      </c>
      <c r="B52" s="225">
        <v>600</v>
      </c>
      <c r="C52" s="226">
        <v>60016</v>
      </c>
      <c r="D52" s="230" t="s">
        <v>312</v>
      </c>
      <c r="E52" s="240" t="s">
        <v>313</v>
      </c>
      <c r="F52" s="228">
        <v>9470.67</v>
      </c>
      <c r="G52" s="229">
        <v>9470.67</v>
      </c>
      <c r="H52" s="229"/>
    </row>
    <row r="53" spans="1:8" ht="36.75">
      <c r="A53" s="225">
        <v>39</v>
      </c>
      <c r="B53" s="225">
        <v>700</v>
      </c>
      <c r="C53" s="226">
        <v>70005</v>
      </c>
      <c r="D53" s="53" t="s">
        <v>314</v>
      </c>
      <c r="E53" s="227" t="s">
        <v>315</v>
      </c>
      <c r="F53" s="228">
        <v>9832.47</v>
      </c>
      <c r="G53" s="229"/>
      <c r="H53" s="229">
        <v>9832.47</v>
      </c>
    </row>
    <row r="54" spans="1:8" ht="36.75">
      <c r="A54" s="225">
        <v>40</v>
      </c>
      <c r="B54" s="225">
        <v>700</v>
      </c>
      <c r="C54" s="226">
        <v>70005</v>
      </c>
      <c r="D54" s="230" t="s">
        <v>316</v>
      </c>
      <c r="E54" s="227" t="s">
        <v>317</v>
      </c>
      <c r="F54" s="228">
        <v>8938.61</v>
      </c>
      <c r="G54" s="229"/>
      <c r="H54" s="229">
        <v>8938.61</v>
      </c>
    </row>
    <row r="55" spans="1:8" ht="48.75">
      <c r="A55" s="225">
        <v>41</v>
      </c>
      <c r="B55" s="225">
        <v>700</v>
      </c>
      <c r="C55" s="226">
        <v>70005</v>
      </c>
      <c r="D55" s="230" t="s">
        <v>318</v>
      </c>
      <c r="E55" s="227" t="s">
        <v>319</v>
      </c>
      <c r="F55" s="228">
        <v>7100</v>
      </c>
      <c r="G55" s="229"/>
      <c r="H55" s="229">
        <v>7100</v>
      </c>
    </row>
    <row r="56" spans="1:8" ht="24.75">
      <c r="A56" s="225">
        <v>42</v>
      </c>
      <c r="B56" s="225">
        <v>700</v>
      </c>
      <c r="C56" s="226">
        <v>70005</v>
      </c>
      <c r="D56" s="230" t="s">
        <v>320</v>
      </c>
      <c r="E56" s="227" t="s">
        <v>321</v>
      </c>
      <c r="F56" s="228">
        <v>10194.27</v>
      </c>
      <c r="G56" s="229"/>
      <c r="H56" s="229">
        <v>10194.27</v>
      </c>
    </row>
    <row r="57" spans="1:8" ht="36.75">
      <c r="A57" s="225">
        <v>43</v>
      </c>
      <c r="B57" s="225">
        <v>700</v>
      </c>
      <c r="C57" s="226">
        <v>70005</v>
      </c>
      <c r="D57" s="230" t="s">
        <v>322</v>
      </c>
      <c r="E57" s="241" t="s">
        <v>323</v>
      </c>
      <c r="F57" s="228">
        <v>6852.93</v>
      </c>
      <c r="G57" s="229"/>
      <c r="H57" s="229">
        <v>6852.93</v>
      </c>
    </row>
    <row r="58" spans="1:8" ht="24.75">
      <c r="A58" s="225">
        <v>44</v>
      </c>
      <c r="B58" s="225">
        <v>801</v>
      </c>
      <c r="C58" s="226">
        <v>80101</v>
      </c>
      <c r="D58" s="53" t="s">
        <v>324</v>
      </c>
      <c r="E58" s="227" t="s">
        <v>325</v>
      </c>
      <c r="F58" s="228">
        <v>14833.83</v>
      </c>
      <c r="G58" s="229"/>
      <c r="H58" s="229">
        <v>14833.83</v>
      </c>
    </row>
    <row r="59" spans="1:8" ht="22.5" customHeight="1">
      <c r="A59" s="237">
        <v>45</v>
      </c>
      <c r="B59" s="225">
        <v>900</v>
      </c>
      <c r="C59" s="226">
        <v>90015</v>
      </c>
      <c r="D59" s="242" t="s">
        <v>326</v>
      </c>
      <c r="E59" s="227" t="s">
        <v>327</v>
      </c>
      <c r="F59" s="228">
        <v>4000</v>
      </c>
      <c r="H59" s="229">
        <v>4000</v>
      </c>
    </row>
    <row r="60" spans="1:8" ht="24.75" customHeight="1">
      <c r="A60" s="237"/>
      <c r="B60" s="225">
        <v>600</v>
      </c>
      <c r="C60" s="226">
        <v>60016</v>
      </c>
      <c r="D60" s="242"/>
      <c r="E60" s="227"/>
      <c r="F60" s="228">
        <v>6045.29</v>
      </c>
      <c r="G60" s="229">
        <v>6045.29</v>
      </c>
      <c r="H60" s="229"/>
    </row>
    <row r="61" spans="1:8" ht="12.75" customHeight="1">
      <c r="A61" s="237">
        <v>46</v>
      </c>
      <c r="B61" s="225">
        <v>900</v>
      </c>
      <c r="C61" s="226">
        <v>90015</v>
      </c>
      <c r="D61" s="53" t="s">
        <v>328</v>
      </c>
      <c r="E61" s="227" t="s">
        <v>329</v>
      </c>
      <c r="F61" s="228">
        <v>2000</v>
      </c>
      <c r="G61" s="229">
        <v>2000</v>
      </c>
      <c r="H61" s="229"/>
    </row>
    <row r="62" spans="1:8" ht="12.75">
      <c r="A62" s="237"/>
      <c r="B62" s="225">
        <v>600</v>
      </c>
      <c r="C62" s="226">
        <v>60016</v>
      </c>
      <c r="D62" s="53"/>
      <c r="E62" s="227"/>
      <c r="F62" s="243">
        <v>4661.39</v>
      </c>
      <c r="G62" s="229">
        <v>4661.39</v>
      </c>
      <c r="H62" s="238"/>
    </row>
    <row r="63" spans="1:8" ht="12.75" customHeight="1">
      <c r="A63" s="237">
        <v>47</v>
      </c>
      <c r="B63" s="225">
        <v>900</v>
      </c>
      <c r="C63" s="226">
        <v>90015</v>
      </c>
      <c r="D63" s="242" t="s">
        <v>330</v>
      </c>
      <c r="E63" s="227" t="s">
        <v>331</v>
      </c>
      <c r="F63" s="228">
        <v>1600</v>
      </c>
      <c r="G63" s="229">
        <v>1600</v>
      </c>
      <c r="H63" s="238"/>
    </row>
    <row r="64" spans="1:8" ht="12.75">
      <c r="A64" s="237"/>
      <c r="B64" s="225">
        <v>600</v>
      </c>
      <c r="C64" s="226">
        <v>60016</v>
      </c>
      <c r="D64" s="242"/>
      <c r="E64" s="227"/>
      <c r="F64" s="228">
        <v>8000</v>
      </c>
      <c r="H64" s="229">
        <v>8000</v>
      </c>
    </row>
    <row r="65" spans="1:8" ht="24.75">
      <c r="A65" s="225">
        <v>48</v>
      </c>
      <c r="B65" s="225">
        <v>900</v>
      </c>
      <c r="C65" s="226">
        <v>90015</v>
      </c>
      <c r="D65" s="230" t="s">
        <v>332</v>
      </c>
      <c r="E65" s="227" t="s">
        <v>333</v>
      </c>
      <c r="F65" s="228">
        <v>10800</v>
      </c>
      <c r="G65" s="229"/>
      <c r="H65" s="229">
        <v>10800</v>
      </c>
    </row>
    <row r="66" spans="1:8" ht="12.75" customHeight="1">
      <c r="A66" s="237">
        <v>49</v>
      </c>
      <c r="B66" s="225">
        <v>900</v>
      </c>
      <c r="C66" s="226">
        <v>90015</v>
      </c>
      <c r="D66" s="242" t="s">
        <v>334</v>
      </c>
      <c r="E66" s="227" t="s">
        <v>335</v>
      </c>
      <c r="F66" s="228">
        <v>4000</v>
      </c>
      <c r="G66" s="238"/>
      <c r="H66" s="229">
        <v>4000</v>
      </c>
    </row>
    <row r="67" spans="1:8" ht="12.75">
      <c r="A67" s="237"/>
      <c r="B67" s="225">
        <v>801</v>
      </c>
      <c r="C67" s="226">
        <v>80101</v>
      </c>
      <c r="D67" s="242"/>
      <c r="E67" s="227"/>
      <c r="F67" s="228">
        <v>6130.42</v>
      </c>
      <c r="G67" s="238"/>
      <c r="H67" s="229">
        <v>6130.42</v>
      </c>
    </row>
    <row r="68" spans="1:8" ht="36.75">
      <c r="A68" s="225">
        <v>50</v>
      </c>
      <c r="B68" s="225">
        <v>900</v>
      </c>
      <c r="C68" s="226">
        <v>90015</v>
      </c>
      <c r="D68" s="230" t="s">
        <v>336</v>
      </c>
      <c r="E68" s="227" t="s">
        <v>337</v>
      </c>
      <c r="F68" s="228">
        <v>6725.24</v>
      </c>
      <c r="G68" s="229"/>
      <c r="H68" s="229">
        <v>6725.24</v>
      </c>
    </row>
    <row r="69" spans="1:8" ht="12.75" customHeight="1">
      <c r="A69" s="237">
        <v>51</v>
      </c>
      <c r="B69" s="225">
        <v>900</v>
      </c>
      <c r="C69" s="226">
        <v>90015</v>
      </c>
      <c r="D69" s="242" t="s">
        <v>338</v>
      </c>
      <c r="E69" s="227" t="s">
        <v>339</v>
      </c>
      <c r="F69" s="228">
        <v>4000</v>
      </c>
      <c r="G69" s="229"/>
      <c r="H69" s="229">
        <v>4000</v>
      </c>
    </row>
    <row r="70" spans="1:8" ht="12.75">
      <c r="A70" s="237"/>
      <c r="B70" s="225">
        <v>600</v>
      </c>
      <c r="C70" s="226">
        <v>60016</v>
      </c>
      <c r="D70" s="242"/>
      <c r="E70" s="227"/>
      <c r="F70" s="228">
        <v>4460</v>
      </c>
      <c r="G70" s="229">
        <v>460</v>
      </c>
      <c r="H70" s="229">
        <v>4000</v>
      </c>
    </row>
    <row r="71" spans="1:8" ht="19.5" customHeight="1">
      <c r="A71" s="237"/>
      <c r="B71" s="225">
        <v>700</v>
      </c>
      <c r="C71" s="226">
        <v>70005</v>
      </c>
      <c r="D71" s="242"/>
      <c r="E71" s="227"/>
      <c r="F71" s="228">
        <v>3500</v>
      </c>
      <c r="G71" s="229">
        <v>3500</v>
      </c>
      <c r="H71" s="238"/>
    </row>
    <row r="72" spans="1:8" ht="12.75">
      <c r="A72" s="244" t="s">
        <v>6</v>
      </c>
      <c r="B72" s="244"/>
      <c r="C72" s="244"/>
      <c r="D72" s="244"/>
      <c r="E72" s="245"/>
      <c r="F72" s="246">
        <v>450294.14</v>
      </c>
      <c r="G72" s="246">
        <v>336886.37</v>
      </c>
      <c r="H72" s="246">
        <v>113407.77</v>
      </c>
    </row>
    <row r="74" spans="1:7" ht="13.5">
      <c r="A74" s="247" t="s">
        <v>340</v>
      </c>
      <c r="B74" s="248"/>
      <c r="C74" s="248"/>
      <c r="E74" s="247"/>
      <c r="F74" s="249"/>
      <c r="G74" s="249"/>
    </row>
    <row r="75" spans="1:7" ht="13.5">
      <c r="A75" s="247" t="s">
        <v>341</v>
      </c>
      <c r="B75" s="248"/>
      <c r="C75" s="248"/>
      <c r="D75" s="250">
        <v>329786.37</v>
      </c>
      <c r="E75" s="247"/>
      <c r="F75" s="249"/>
      <c r="G75" s="250"/>
    </row>
    <row r="76" spans="1:7" ht="13.5">
      <c r="A76" s="247" t="s">
        <v>342</v>
      </c>
      <c r="B76" s="248"/>
      <c r="C76" s="248"/>
      <c r="D76" s="250">
        <v>3500</v>
      </c>
      <c r="E76" s="247"/>
      <c r="F76" s="249"/>
      <c r="G76" s="250"/>
    </row>
    <row r="77" spans="1:7" ht="13.5">
      <c r="A77" s="247" t="s">
        <v>343</v>
      </c>
      <c r="B77" s="248"/>
      <c r="C77" s="248"/>
      <c r="D77" s="251">
        <v>3600</v>
      </c>
      <c r="E77" s="247"/>
      <c r="F77" s="249"/>
      <c r="G77" s="251"/>
    </row>
    <row r="78" spans="4:7" ht="13.5">
      <c r="D78" s="250">
        <v>336886.37</v>
      </c>
      <c r="G78" s="250"/>
    </row>
    <row r="79" spans="1:4" ht="13.5">
      <c r="A79" s="247" t="s">
        <v>344</v>
      </c>
      <c r="B79" s="247"/>
      <c r="C79" s="247"/>
      <c r="D79" s="247"/>
    </row>
    <row r="80" spans="1:4" ht="13.5">
      <c r="A80" s="247" t="s">
        <v>341</v>
      </c>
      <c r="B80" s="247"/>
      <c r="C80" s="247"/>
      <c r="D80" s="250">
        <v>16000</v>
      </c>
    </row>
    <row r="81" spans="1:4" ht="13.5">
      <c r="A81" s="247" t="s">
        <v>342</v>
      </c>
      <c r="B81" s="247"/>
      <c r="C81" s="247"/>
      <c r="D81" s="250">
        <v>46918.28</v>
      </c>
    </row>
    <row r="82" spans="1:4" ht="13.5">
      <c r="A82" s="247" t="s">
        <v>345</v>
      </c>
      <c r="B82" s="247"/>
      <c r="C82" s="247"/>
      <c r="D82" s="250">
        <v>20964.25</v>
      </c>
    </row>
    <row r="83" spans="1:4" ht="13.5">
      <c r="A83" s="247" t="s">
        <v>343</v>
      </c>
      <c r="B83" s="247"/>
      <c r="C83" s="247"/>
      <c r="D83" s="251">
        <v>29525.24</v>
      </c>
    </row>
    <row r="84" ht="13.5">
      <c r="D84" s="252">
        <v>113407.77</v>
      </c>
    </row>
  </sheetData>
  <mergeCells count="28">
    <mergeCell ref="F3:H3"/>
    <mergeCell ref="A4:H4"/>
    <mergeCell ref="A7:A12"/>
    <mergeCell ref="B7:B12"/>
    <mergeCell ref="C7:C12"/>
    <mergeCell ref="D7:D12"/>
    <mergeCell ref="E7:E12"/>
    <mergeCell ref="F7:H8"/>
    <mergeCell ref="G9:H10"/>
    <mergeCell ref="A49:A50"/>
    <mergeCell ref="D49:D50"/>
    <mergeCell ref="E49:E50"/>
    <mergeCell ref="A59:A60"/>
    <mergeCell ref="D59:D60"/>
    <mergeCell ref="E59:E60"/>
    <mergeCell ref="A61:A62"/>
    <mergeCell ref="D61:D62"/>
    <mergeCell ref="E61:E62"/>
    <mergeCell ref="A63:A64"/>
    <mergeCell ref="D63:D64"/>
    <mergeCell ref="E63:E64"/>
    <mergeCell ref="A66:A67"/>
    <mergeCell ref="D66:D67"/>
    <mergeCell ref="E66:E67"/>
    <mergeCell ref="A69:A71"/>
    <mergeCell ref="D69:D71"/>
    <mergeCell ref="E69:E71"/>
    <mergeCell ref="A72:D7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12" sqref="B12"/>
    </sheetView>
  </sheetViews>
  <sheetFormatPr defaultColWidth="9.140625" defaultRowHeight="12.75"/>
  <cols>
    <col min="1" max="1" width="5.28125" style="107" customWidth="1"/>
    <col min="2" max="2" width="63.140625" style="107" customWidth="1"/>
    <col min="3" max="3" width="17.7109375" style="107" customWidth="1"/>
    <col min="4" max="16384" width="9.140625" style="107" customWidth="1"/>
  </cols>
  <sheetData>
    <row r="1" ht="12.75">
      <c r="A1" s="107" t="s">
        <v>346</v>
      </c>
    </row>
    <row r="2" ht="12.75">
      <c r="B2" s="107" t="s">
        <v>347</v>
      </c>
    </row>
    <row r="4" spans="1:10" ht="19.5" customHeight="1">
      <c r="A4" s="253" t="s">
        <v>348</v>
      </c>
      <c r="B4" s="253"/>
      <c r="C4" s="253"/>
      <c r="D4" s="159"/>
      <c r="E4" s="159"/>
      <c r="F4" s="159"/>
      <c r="G4" s="159"/>
      <c r="H4" s="159"/>
      <c r="I4" s="159"/>
      <c r="J4" s="159"/>
    </row>
    <row r="5" spans="1:7" ht="19.5" customHeight="1">
      <c r="A5" s="253" t="s">
        <v>349</v>
      </c>
      <c r="B5" s="253"/>
      <c r="C5" s="253"/>
      <c r="D5" s="159"/>
      <c r="E5" s="159"/>
      <c r="F5" s="159"/>
      <c r="G5" s="159"/>
    </row>
    <row r="7" ht="12.75">
      <c r="C7" s="89"/>
    </row>
    <row r="8" spans="1:10" ht="19.5" customHeight="1">
      <c r="A8" s="42" t="s">
        <v>167</v>
      </c>
      <c r="B8" s="42" t="s">
        <v>350</v>
      </c>
      <c r="C8" s="42" t="s">
        <v>351</v>
      </c>
      <c r="D8" s="254"/>
      <c r="E8" s="254"/>
      <c r="F8" s="254"/>
      <c r="G8" s="254"/>
      <c r="H8" s="254"/>
      <c r="I8" s="255"/>
      <c r="J8" s="255"/>
    </row>
    <row r="9" spans="1:10" ht="19.5" customHeight="1">
      <c r="A9" s="256" t="s">
        <v>232</v>
      </c>
      <c r="B9" s="257" t="s">
        <v>352</v>
      </c>
      <c r="C9" s="258">
        <v>0</v>
      </c>
      <c r="D9" s="254"/>
      <c r="E9" s="254"/>
      <c r="F9" s="254"/>
      <c r="G9" s="254"/>
      <c r="H9" s="254"/>
      <c r="I9" s="255"/>
      <c r="J9" s="255"/>
    </row>
    <row r="10" spans="1:10" ht="19.5" customHeight="1">
      <c r="A10" s="256" t="s">
        <v>234</v>
      </c>
      <c r="B10" s="257" t="s">
        <v>353</v>
      </c>
      <c r="C10" s="258">
        <v>15000</v>
      </c>
      <c r="D10" s="254"/>
      <c r="E10" s="254"/>
      <c r="F10" s="254"/>
      <c r="G10" s="254"/>
      <c r="H10" s="254"/>
      <c r="I10" s="255"/>
      <c r="J10" s="255"/>
    </row>
    <row r="11" spans="1:10" ht="19.5" customHeight="1">
      <c r="A11" s="164" t="s">
        <v>171</v>
      </c>
      <c r="B11" s="259" t="s">
        <v>354</v>
      </c>
      <c r="C11" s="260">
        <v>15000</v>
      </c>
      <c r="D11" s="254"/>
      <c r="E11" s="254"/>
      <c r="F11" s="254"/>
      <c r="G11" s="254"/>
      <c r="H11" s="254"/>
      <c r="I11" s="255"/>
      <c r="J11" s="255"/>
    </row>
    <row r="12" spans="1:10" ht="19.5" customHeight="1">
      <c r="A12" s="261" t="s">
        <v>173</v>
      </c>
      <c r="B12" s="262"/>
      <c r="C12" s="263"/>
      <c r="D12" s="254"/>
      <c r="E12" s="254"/>
      <c r="F12" s="254"/>
      <c r="G12" s="254"/>
      <c r="H12" s="254"/>
      <c r="I12" s="255"/>
      <c r="J12" s="255"/>
    </row>
    <row r="13" spans="1:10" ht="19.5" customHeight="1">
      <c r="A13" s="264" t="s">
        <v>175</v>
      </c>
      <c r="B13" s="265"/>
      <c r="C13" s="266"/>
      <c r="D13" s="254"/>
      <c r="E13" s="254"/>
      <c r="F13" s="254"/>
      <c r="G13" s="254"/>
      <c r="H13" s="254"/>
      <c r="I13" s="255"/>
      <c r="J13" s="255"/>
    </row>
    <row r="14" spans="1:10" ht="19.5" customHeight="1">
      <c r="A14" s="256" t="s">
        <v>355</v>
      </c>
      <c r="B14" s="257" t="s">
        <v>174</v>
      </c>
      <c r="C14" s="258">
        <v>15000</v>
      </c>
      <c r="D14" s="254"/>
      <c r="E14" s="254"/>
      <c r="F14" s="254"/>
      <c r="G14" s="254"/>
      <c r="H14" s="254"/>
      <c r="I14" s="255"/>
      <c r="J14" s="255"/>
    </row>
    <row r="15" spans="1:10" ht="19.5" customHeight="1">
      <c r="A15" s="267" t="s">
        <v>171</v>
      </c>
      <c r="B15" s="268" t="s">
        <v>356</v>
      </c>
      <c r="C15" s="269">
        <v>14500</v>
      </c>
      <c r="D15" s="254"/>
      <c r="E15" s="254"/>
      <c r="F15" s="254"/>
      <c r="G15" s="254"/>
      <c r="H15" s="254"/>
      <c r="I15" s="255"/>
      <c r="J15" s="255"/>
    </row>
    <row r="16" spans="1:10" ht="15" customHeight="1">
      <c r="A16" s="261"/>
      <c r="B16" s="270" t="s">
        <v>357</v>
      </c>
      <c r="C16" s="263"/>
      <c r="D16" s="254"/>
      <c r="E16" s="254"/>
      <c r="F16" s="254"/>
      <c r="G16" s="254"/>
      <c r="H16" s="254"/>
      <c r="I16" s="255"/>
      <c r="J16" s="255"/>
    </row>
    <row r="17" spans="1:10" ht="15" customHeight="1">
      <c r="A17" s="261"/>
      <c r="B17" s="270"/>
      <c r="C17" s="263"/>
      <c r="D17" s="254"/>
      <c r="E17" s="254"/>
      <c r="F17" s="254"/>
      <c r="G17" s="254"/>
      <c r="H17" s="254"/>
      <c r="I17" s="255"/>
      <c r="J17" s="255"/>
    </row>
    <row r="18" spans="1:10" ht="19.5" customHeight="1">
      <c r="A18" s="261" t="s">
        <v>173</v>
      </c>
      <c r="B18" s="271" t="s">
        <v>358</v>
      </c>
      <c r="C18" s="263">
        <v>0</v>
      </c>
      <c r="D18" s="254"/>
      <c r="E18" s="254"/>
      <c r="F18" s="254"/>
      <c r="G18" s="254"/>
      <c r="H18" s="254"/>
      <c r="I18" s="255"/>
      <c r="J18" s="255"/>
    </row>
    <row r="19" spans="1:10" ht="15">
      <c r="A19" s="261"/>
      <c r="B19" s="270"/>
      <c r="C19" s="263"/>
      <c r="D19" s="254"/>
      <c r="E19" s="254"/>
      <c r="F19" s="254"/>
      <c r="G19" s="254"/>
      <c r="H19" s="254"/>
      <c r="I19" s="255"/>
      <c r="J19" s="255"/>
    </row>
    <row r="20" spans="1:10" ht="15" customHeight="1">
      <c r="A20" s="264"/>
      <c r="B20" s="272"/>
      <c r="C20" s="266"/>
      <c r="D20" s="254"/>
      <c r="E20" s="254"/>
      <c r="F20" s="254"/>
      <c r="G20" s="254"/>
      <c r="H20" s="254"/>
      <c r="I20" s="255"/>
      <c r="J20" s="255"/>
    </row>
    <row r="21" spans="1:10" ht="19.5" customHeight="1">
      <c r="A21" s="256" t="s">
        <v>359</v>
      </c>
      <c r="B21" s="257" t="s">
        <v>360</v>
      </c>
      <c r="C21" s="258">
        <v>500</v>
      </c>
      <c r="D21" s="254"/>
      <c r="E21" s="254"/>
      <c r="F21" s="254"/>
      <c r="G21" s="254"/>
      <c r="H21" s="254"/>
      <c r="I21" s="255"/>
      <c r="J21" s="255"/>
    </row>
    <row r="22" spans="1:10" ht="15">
      <c r="A22" s="254"/>
      <c r="B22" s="254"/>
      <c r="C22" s="254"/>
      <c r="D22" s="254"/>
      <c r="E22" s="254"/>
      <c r="F22" s="254"/>
      <c r="G22" s="254"/>
      <c r="H22" s="254"/>
      <c r="I22" s="255"/>
      <c r="J22" s="255"/>
    </row>
    <row r="23" spans="1:10" ht="15">
      <c r="A23" s="254"/>
      <c r="B23" s="254"/>
      <c r="C23" s="254"/>
      <c r="D23" s="254"/>
      <c r="E23" s="254"/>
      <c r="F23" s="254"/>
      <c r="G23" s="254"/>
      <c r="H23" s="254"/>
      <c r="I23" s="255"/>
      <c r="J23" s="255"/>
    </row>
    <row r="24" spans="1:10" ht="15">
      <c r="A24" s="254"/>
      <c r="B24" s="254"/>
      <c r="C24" s="254"/>
      <c r="D24" s="254"/>
      <c r="E24" s="254"/>
      <c r="F24" s="254"/>
      <c r="G24" s="254"/>
      <c r="H24" s="254"/>
      <c r="I24" s="255"/>
      <c r="J24" s="255"/>
    </row>
    <row r="25" spans="1:10" ht="15">
      <c r="A25" s="254"/>
      <c r="B25" s="254"/>
      <c r="C25" s="254"/>
      <c r="D25" s="254"/>
      <c r="E25" s="254"/>
      <c r="F25" s="254"/>
      <c r="G25" s="254"/>
      <c r="H25" s="254"/>
      <c r="I25" s="255"/>
      <c r="J25" s="255"/>
    </row>
    <row r="26" spans="1:10" ht="15">
      <c r="A26" s="254"/>
      <c r="B26" s="254"/>
      <c r="C26" s="254"/>
      <c r="D26" s="254"/>
      <c r="E26" s="254"/>
      <c r="F26" s="254"/>
      <c r="G26" s="254"/>
      <c r="H26" s="254"/>
      <c r="I26" s="255"/>
      <c r="J26" s="255"/>
    </row>
    <row r="27" spans="1:10" ht="15">
      <c r="A27" s="254"/>
      <c r="B27" s="254"/>
      <c r="C27" s="254"/>
      <c r="D27" s="254"/>
      <c r="E27" s="254"/>
      <c r="F27" s="254"/>
      <c r="G27" s="254"/>
      <c r="H27" s="254"/>
      <c r="I27" s="255"/>
      <c r="J27" s="255"/>
    </row>
    <row r="28" spans="1:10" ht="15">
      <c r="A28" s="255"/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10" ht="15">
      <c r="A29" s="255"/>
      <c r="B29" s="255"/>
      <c r="C29" s="255"/>
      <c r="D29" s="255"/>
      <c r="E29" s="255"/>
      <c r="F29" s="255"/>
      <c r="G29" s="255"/>
      <c r="H29" s="255"/>
      <c r="I29" s="255"/>
      <c r="J29" s="255"/>
    </row>
    <row r="30" spans="1:10" ht="15">
      <c r="A30" s="255"/>
      <c r="B30" s="255"/>
      <c r="C30" s="255"/>
      <c r="D30" s="255"/>
      <c r="E30" s="255"/>
      <c r="F30" s="255"/>
      <c r="G30" s="255"/>
      <c r="H30" s="255"/>
      <c r="I30" s="255"/>
      <c r="J30" s="255"/>
    </row>
    <row r="31" spans="1:10" ht="15">
      <c r="A31" s="255"/>
      <c r="B31" s="255"/>
      <c r="C31" s="255"/>
      <c r="D31" s="255"/>
      <c r="E31" s="255"/>
      <c r="F31" s="255"/>
      <c r="G31" s="255"/>
      <c r="H31" s="255"/>
      <c r="I31" s="255"/>
      <c r="J31" s="255"/>
    </row>
  </sheetData>
  <mergeCells count="5">
    <mergeCell ref="A4:C4"/>
    <mergeCell ref="A5:C5"/>
    <mergeCell ref="A16:A17"/>
    <mergeCell ref="B16:B17"/>
    <mergeCell ref="C16:C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26">
      <selection activeCell="D38" sqref="D38"/>
    </sheetView>
  </sheetViews>
  <sheetFormatPr defaultColWidth="12.57421875" defaultRowHeight="12.75"/>
  <cols>
    <col min="1" max="1" width="5.140625" style="273" customWidth="1"/>
    <col min="2" max="2" width="6.8515625" style="273" customWidth="1"/>
    <col min="3" max="3" width="8.140625" style="273" customWidth="1"/>
    <col min="4" max="4" width="31.421875" style="273" customWidth="1"/>
    <col min="5" max="5" width="13.57421875" style="273" customWidth="1"/>
    <col min="6" max="6" width="13.7109375" style="273" customWidth="1"/>
    <col min="7" max="7" width="15.00390625" style="273" customWidth="1"/>
    <col min="8" max="8" width="14.00390625" style="273" customWidth="1"/>
    <col min="9" max="9" width="15.140625" style="273" customWidth="1"/>
    <col min="10" max="11" width="9.00390625" style="273" customWidth="1"/>
    <col min="12" max="16384" width="11.57421875" style="273" customWidth="1"/>
  </cols>
  <sheetData>
    <row r="1" spans="1:11" ht="12.75">
      <c r="A1" s="274"/>
      <c r="B1" s="274"/>
      <c r="C1" s="274"/>
      <c r="D1" s="274"/>
      <c r="E1" s="274"/>
      <c r="F1" s="274"/>
      <c r="G1" s="274"/>
      <c r="H1" s="275" t="s">
        <v>361</v>
      </c>
      <c r="I1" s="274"/>
      <c r="J1" s="274"/>
      <c r="K1" s="274"/>
    </row>
    <row r="2" spans="1:11" ht="12.75">
      <c r="A2" s="274"/>
      <c r="B2" s="274"/>
      <c r="C2" s="274"/>
      <c r="D2" s="274"/>
      <c r="E2" s="274"/>
      <c r="F2" s="274"/>
      <c r="G2" s="274"/>
      <c r="H2" s="276" t="s">
        <v>214</v>
      </c>
      <c r="I2" s="276"/>
      <c r="J2" s="276"/>
      <c r="K2" s="276"/>
    </row>
    <row r="3" spans="1:11" ht="12.7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7.25" customHeight="1">
      <c r="A4" s="277" t="s">
        <v>362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9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9"/>
    </row>
    <row r="6" spans="1:11" ht="12.75" customHeight="1">
      <c r="A6" s="280" t="s">
        <v>167</v>
      </c>
      <c r="B6" s="280" t="s">
        <v>3</v>
      </c>
      <c r="C6" s="280" t="s">
        <v>363</v>
      </c>
      <c r="D6" s="281" t="s">
        <v>364</v>
      </c>
      <c r="E6" s="282" t="s">
        <v>365</v>
      </c>
      <c r="F6" s="282" t="s">
        <v>258</v>
      </c>
      <c r="G6" s="282"/>
      <c r="H6" s="282"/>
      <c r="I6" s="282"/>
      <c r="J6" s="282"/>
      <c r="K6" s="283" t="s">
        <v>366</v>
      </c>
    </row>
    <row r="7" spans="1:11" ht="12.75" customHeight="1">
      <c r="A7" s="280"/>
      <c r="B7" s="280"/>
      <c r="C7" s="280"/>
      <c r="D7" s="281"/>
      <c r="E7" s="282"/>
      <c r="F7" s="282" t="s">
        <v>367</v>
      </c>
      <c r="G7" s="282" t="s">
        <v>368</v>
      </c>
      <c r="H7" s="282"/>
      <c r="I7" s="282"/>
      <c r="J7" s="282"/>
      <c r="K7" s="283"/>
    </row>
    <row r="8" spans="1:11" ht="12.75" customHeight="1">
      <c r="A8" s="280"/>
      <c r="B8" s="280"/>
      <c r="C8" s="280"/>
      <c r="D8" s="281"/>
      <c r="E8" s="282"/>
      <c r="F8" s="282"/>
      <c r="G8" s="282" t="s">
        <v>369</v>
      </c>
      <c r="H8" s="282" t="s">
        <v>370</v>
      </c>
      <c r="I8" s="282" t="s">
        <v>371</v>
      </c>
      <c r="J8" s="283" t="s">
        <v>372</v>
      </c>
      <c r="K8" s="283"/>
    </row>
    <row r="9" spans="1:11" ht="12.75">
      <c r="A9" s="280"/>
      <c r="B9" s="280"/>
      <c r="C9" s="280"/>
      <c r="D9" s="281"/>
      <c r="E9" s="282"/>
      <c r="F9" s="282"/>
      <c r="G9" s="282"/>
      <c r="H9" s="282"/>
      <c r="I9" s="282"/>
      <c r="J9" s="283"/>
      <c r="K9" s="283"/>
    </row>
    <row r="10" spans="1:11" ht="51.75" customHeight="1">
      <c r="A10" s="280"/>
      <c r="B10" s="280"/>
      <c r="C10" s="280"/>
      <c r="D10" s="281"/>
      <c r="E10" s="282"/>
      <c r="F10" s="282"/>
      <c r="G10" s="282"/>
      <c r="H10" s="282"/>
      <c r="I10" s="282"/>
      <c r="J10" s="283"/>
      <c r="K10" s="283"/>
    </row>
    <row r="11" spans="1:11" ht="12.75">
      <c r="A11" s="284">
        <v>1</v>
      </c>
      <c r="B11" s="284">
        <v>2</v>
      </c>
      <c r="C11" s="284">
        <v>3</v>
      </c>
      <c r="D11" s="284">
        <v>5</v>
      </c>
      <c r="E11" s="284">
        <v>6</v>
      </c>
      <c r="F11" s="284">
        <v>7</v>
      </c>
      <c r="G11" s="284">
        <v>8</v>
      </c>
      <c r="H11" s="284">
        <v>9</v>
      </c>
      <c r="I11" s="284">
        <v>10</v>
      </c>
      <c r="J11" s="284">
        <v>11</v>
      </c>
      <c r="K11" s="284">
        <v>12</v>
      </c>
    </row>
    <row r="12" spans="1:11" ht="90" customHeight="1">
      <c r="A12" s="285">
        <v>1</v>
      </c>
      <c r="B12" s="285" t="s">
        <v>13</v>
      </c>
      <c r="C12" s="285" t="s">
        <v>73</v>
      </c>
      <c r="D12" s="286" t="s">
        <v>373</v>
      </c>
      <c r="E12" s="287">
        <v>6429418.69</v>
      </c>
      <c r="F12" s="287">
        <v>6429418.69</v>
      </c>
      <c r="G12" s="287">
        <v>50000</v>
      </c>
      <c r="H12" s="287">
        <v>1751918.69</v>
      </c>
      <c r="I12" s="288" t="s">
        <v>374</v>
      </c>
      <c r="J12" s="289"/>
      <c r="K12" s="289"/>
    </row>
    <row r="13" spans="1:11" ht="45" customHeight="1">
      <c r="A13" s="285">
        <v>2</v>
      </c>
      <c r="B13" s="285" t="s">
        <v>13</v>
      </c>
      <c r="C13" s="285" t="s">
        <v>73</v>
      </c>
      <c r="D13" s="286" t="s">
        <v>375</v>
      </c>
      <c r="E13" s="287">
        <v>120000</v>
      </c>
      <c r="F13" s="287">
        <v>120000</v>
      </c>
      <c r="G13" s="287">
        <v>37000</v>
      </c>
      <c r="H13" s="287">
        <v>80000</v>
      </c>
      <c r="I13" s="288" t="s">
        <v>376</v>
      </c>
      <c r="J13" s="289"/>
      <c r="K13" s="289"/>
    </row>
    <row r="14" spans="1:11" ht="40.5" customHeight="1">
      <c r="A14" s="285">
        <v>3</v>
      </c>
      <c r="B14" s="285" t="s">
        <v>13</v>
      </c>
      <c r="C14" s="285" t="s">
        <v>73</v>
      </c>
      <c r="D14" s="286" t="s">
        <v>377</v>
      </c>
      <c r="E14" s="287">
        <v>100000</v>
      </c>
      <c r="F14" s="287">
        <v>100000</v>
      </c>
      <c r="G14" s="287">
        <v>0</v>
      </c>
      <c r="H14" s="287">
        <v>100000</v>
      </c>
      <c r="I14" s="288" t="s">
        <v>378</v>
      </c>
      <c r="J14" s="289"/>
      <c r="K14" s="289"/>
    </row>
    <row r="15" spans="1:11" ht="82.5" customHeight="1">
      <c r="A15" s="285">
        <v>4</v>
      </c>
      <c r="B15" s="285" t="s">
        <v>13</v>
      </c>
      <c r="C15" s="285" t="s">
        <v>73</v>
      </c>
      <c r="D15" s="286" t="s">
        <v>379</v>
      </c>
      <c r="E15" s="287">
        <v>3708440</v>
      </c>
      <c r="F15" s="287">
        <v>3708440</v>
      </c>
      <c r="G15" s="287">
        <v>30532</v>
      </c>
      <c r="H15" s="287">
        <v>900000</v>
      </c>
      <c r="I15" s="290" t="s">
        <v>380</v>
      </c>
      <c r="J15" s="289"/>
      <c r="K15" s="289"/>
    </row>
    <row r="16" spans="1:11" ht="42.75" customHeight="1">
      <c r="A16" s="285">
        <v>5</v>
      </c>
      <c r="B16" s="285" t="s">
        <v>13</v>
      </c>
      <c r="C16" s="285" t="s">
        <v>73</v>
      </c>
      <c r="D16" s="286" t="s">
        <v>381</v>
      </c>
      <c r="E16" s="287">
        <v>1500000</v>
      </c>
      <c r="F16" s="287">
        <v>1500000</v>
      </c>
      <c r="G16" s="287">
        <v>228000</v>
      </c>
      <c r="H16" s="287">
        <v>1200000</v>
      </c>
      <c r="I16" s="288" t="s">
        <v>382</v>
      </c>
      <c r="J16" s="289"/>
      <c r="K16" s="289"/>
    </row>
    <row r="17" spans="1:11" ht="48" customHeight="1">
      <c r="A17" s="285">
        <v>6</v>
      </c>
      <c r="B17" s="285" t="s">
        <v>13</v>
      </c>
      <c r="C17" s="285" t="s">
        <v>73</v>
      </c>
      <c r="D17" s="286" t="s">
        <v>383</v>
      </c>
      <c r="E17" s="287">
        <v>625000</v>
      </c>
      <c r="F17" s="287">
        <v>625000</v>
      </c>
      <c r="G17" s="287">
        <v>127500</v>
      </c>
      <c r="H17" s="287">
        <v>494500</v>
      </c>
      <c r="I17" s="288" t="s">
        <v>384</v>
      </c>
      <c r="J17" s="289"/>
      <c r="K17" s="289"/>
    </row>
    <row r="18" spans="1:11" ht="44.25" customHeight="1">
      <c r="A18" s="285">
        <v>7</v>
      </c>
      <c r="B18" s="285" t="s">
        <v>13</v>
      </c>
      <c r="C18" s="285" t="s">
        <v>73</v>
      </c>
      <c r="D18" s="286" t="s">
        <v>385</v>
      </c>
      <c r="E18" s="287">
        <v>100000</v>
      </c>
      <c r="F18" s="287">
        <v>100000</v>
      </c>
      <c r="G18" s="287">
        <v>0</v>
      </c>
      <c r="H18" s="291">
        <v>100000</v>
      </c>
      <c r="I18" s="288" t="s">
        <v>386</v>
      </c>
      <c r="J18" s="289"/>
      <c r="K18" s="289"/>
    </row>
    <row r="19" spans="1:11" ht="36" customHeight="1">
      <c r="A19" s="285">
        <v>8</v>
      </c>
      <c r="B19" s="285" t="s">
        <v>13</v>
      </c>
      <c r="C19" s="285" t="s">
        <v>73</v>
      </c>
      <c r="D19" s="286" t="s">
        <v>387</v>
      </c>
      <c r="E19" s="287">
        <v>30000</v>
      </c>
      <c r="F19" s="287">
        <v>30000</v>
      </c>
      <c r="G19" s="287">
        <v>0</v>
      </c>
      <c r="H19" s="287">
        <v>30000</v>
      </c>
      <c r="I19" s="292" t="s">
        <v>378</v>
      </c>
      <c r="J19" s="289"/>
      <c r="K19" s="289"/>
    </row>
    <row r="20" spans="1:11" ht="40.5" customHeight="1">
      <c r="A20" s="293" t="s">
        <v>388</v>
      </c>
      <c r="B20" s="293"/>
      <c r="C20" s="293"/>
      <c r="D20" s="294"/>
      <c r="E20" s="295">
        <f>E12+E13+E14+E15+E16+E17+E18+E19</f>
        <v>12612858.690000001</v>
      </c>
      <c r="F20" s="295">
        <f>F12+F13+F14+F15+F16+F17+F18+F19</f>
        <v>12612858.690000001</v>
      </c>
      <c r="G20" s="295">
        <f>G12+G13+G14+G15+G16+G17+G18+G19</f>
        <v>473032</v>
      </c>
      <c r="H20" s="295">
        <f>H12+H13+H14+H15+H16+H17+H18+H19</f>
        <v>4656418.6899999995</v>
      </c>
      <c r="I20" s="296" t="s">
        <v>389</v>
      </c>
      <c r="J20" s="297"/>
      <c r="K20" s="298"/>
    </row>
    <row r="21" spans="1:11" ht="39" customHeight="1">
      <c r="A21" s="285">
        <v>9</v>
      </c>
      <c r="B21" s="285">
        <v>400</v>
      </c>
      <c r="C21" s="285">
        <v>40002</v>
      </c>
      <c r="D21" s="286" t="s">
        <v>390</v>
      </c>
      <c r="E21" s="287">
        <v>40000</v>
      </c>
      <c r="F21" s="287">
        <v>40000</v>
      </c>
      <c r="G21" s="287"/>
      <c r="H21" s="287">
        <v>40000</v>
      </c>
      <c r="I21" s="292" t="s">
        <v>378</v>
      </c>
      <c r="J21" s="289"/>
      <c r="K21" s="289"/>
    </row>
    <row r="22" spans="1:11" ht="36" customHeight="1">
      <c r="A22" s="299">
        <v>10</v>
      </c>
      <c r="B22" s="285">
        <v>400</v>
      </c>
      <c r="C22" s="285">
        <v>40002</v>
      </c>
      <c r="D22" s="286" t="s">
        <v>391</v>
      </c>
      <c r="E22" s="287">
        <v>40000</v>
      </c>
      <c r="F22" s="287">
        <v>40000</v>
      </c>
      <c r="G22" s="287"/>
      <c r="H22" s="287">
        <v>40000</v>
      </c>
      <c r="I22" s="292" t="s">
        <v>378</v>
      </c>
      <c r="J22" s="289"/>
      <c r="K22" s="289"/>
    </row>
    <row r="23" spans="1:11" ht="34.5" customHeight="1">
      <c r="A23" s="299">
        <v>11</v>
      </c>
      <c r="B23" s="285">
        <v>400</v>
      </c>
      <c r="C23" s="285">
        <v>40002</v>
      </c>
      <c r="D23" s="286" t="s">
        <v>392</v>
      </c>
      <c r="E23" s="287">
        <v>20000</v>
      </c>
      <c r="F23" s="287">
        <v>20000</v>
      </c>
      <c r="G23" s="287">
        <v>3710.6</v>
      </c>
      <c r="H23" s="287">
        <v>16289.4</v>
      </c>
      <c r="I23" s="290" t="s">
        <v>378</v>
      </c>
      <c r="J23" s="289"/>
      <c r="K23" s="289"/>
    </row>
    <row r="24" spans="1:11" ht="36.75" customHeight="1">
      <c r="A24" s="299">
        <v>12</v>
      </c>
      <c r="B24" s="285">
        <v>400</v>
      </c>
      <c r="C24" s="285">
        <v>40002</v>
      </c>
      <c r="D24" s="286" t="s">
        <v>393</v>
      </c>
      <c r="E24" s="287">
        <v>15000</v>
      </c>
      <c r="F24" s="287">
        <v>15000</v>
      </c>
      <c r="G24" s="287">
        <v>15000</v>
      </c>
      <c r="H24" s="287"/>
      <c r="I24" s="290" t="s">
        <v>378</v>
      </c>
      <c r="J24" s="289"/>
      <c r="K24" s="289"/>
    </row>
    <row r="25" spans="1:11" ht="38.25" customHeight="1">
      <c r="A25" s="300" t="s">
        <v>80</v>
      </c>
      <c r="B25" s="300"/>
      <c r="C25" s="300"/>
      <c r="D25" s="301"/>
      <c r="E25" s="302">
        <f>E21+E22+E23+E24</f>
        <v>115000</v>
      </c>
      <c r="F25" s="302">
        <f>F21+F22+F23+F24</f>
        <v>115000</v>
      </c>
      <c r="G25" s="302">
        <f>G21+G22+G23+G24</f>
        <v>18710.6</v>
      </c>
      <c r="H25" s="302">
        <f>H21+H22+H23+H24</f>
        <v>96289.4</v>
      </c>
      <c r="I25" s="303" t="s">
        <v>378</v>
      </c>
      <c r="J25" s="298"/>
      <c r="K25" s="298"/>
    </row>
    <row r="26" spans="1:11" ht="42.75" customHeight="1">
      <c r="A26" s="285">
        <v>13</v>
      </c>
      <c r="B26" s="304">
        <v>600</v>
      </c>
      <c r="C26" s="304">
        <v>60016</v>
      </c>
      <c r="D26" s="305" t="s">
        <v>394</v>
      </c>
      <c r="E26" s="306">
        <v>1913420</v>
      </c>
      <c r="F26" s="306">
        <v>1913420</v>
      </c>
      <c r="G26" s="306">
        <v>0</v>
      </c>
      <c r="H26" s="306">
        <v>95671</v>
      </c>
      <c r="I26" s="290" t="s">
        <v>395</v>
      </c>
      <c r="J26" s="289"/>
      <c r="K26" s="289"/>
    </row>
    <row r="27" spans="1:11" ht="42.75" customHeight="1">
      <c r="A27" s="285">
        <v>14</v>
      </c>
      <c r="B27" s="304">
        <v>600</v>
      </c>
      <c r="C27" s="304">
        <v>60016</v>
      </c>
      <c r="D27" s="305" t="s">
        <v>396</v>
      </c>
      <c r="E27" s="306">
        <v>1775140</v>
      </c>
      <c r="F27" s="306">
        <v>1775140</v>
      </c>
      <c r="G27" s="306">
        <v>0</v>
      </c>
      <c r="H27" s="306">
        <v>887570</v>
      </c>
      <c r="I27" s="290" t="s">
        <v>397</v>
      </c>
      <c r="J27" s="289"/>
      <c r="K27" s="289"/>
    </row>
    <row r="28" spans="1:11" ht="42.75" customHeight="1">
      <c r="A28" s="285">
        <v>15</v>
      </c>
      <c r="B28" s="304">
        <v>600</v>
      </c>
      <c r="C28" s="304">
        <v>60016</v>
      </c>
      <c r="D28" s="305" t="s">
        <v>398</v>
      </c>
      <c r="E28" s="306">
        <v>618750</v>
      </c>
      <c r="F28" s="306">
        <v>618750</v>
      </c>
      <c r="G28" s="306">
        <v>0</v>
      </c>
      <c r="H28" s="306">
        <v>318750</v>
      </c>
      <c r="I28" s="290" t="s">
        <v>399</v>
      </c>
      <c r="J28" s="289"/>
      <c r="K28" s="289"/>
    </row>
    <row r="29" spans="1:11" ht="42.75" customHeight="1">
      <c r="A29" s="285">
        <v>16</v>
      </c>
      <c r="B29" s="304">
        <v>600</v>
      </c>
      <c r="C29" s="304">
        <v>60016</v>
      </c>
      <c r="D29" s="305" t="s">
        <v>400</v>
      </c>
      <c r="E29" s="306">
        <v>150000</v>
      </c>
      <c r="F29" s="306">
        <v>150000</v>
      </c>
      <c r="G29" s="306"/>
      <c r="H29" s="306">
        <v>75000</v>
      </c>
      <c r="I29" s="290" t="s">
        <v>401</v>
      </c>
      <c r="J29" s="289"/>
      <c r="K29" s="289"/>
    </row>
    <row r="30" spans="1:11" ht="45.75" customHeight="1">
      <c r="A30" s="285">
        <v>17</v>
      </c>
      <c r="B30" s="285">
        <v>600</v>
      </c>
      <c r="C30" s="285">
        <v>60016</v>
      </c>
      <c r="D30" s="286" t="s">
        <v>402</v>
      </c>
      <c r="E30" s="287">
        <v>75000</v>
      </c>
      <c r="F30" s="287">
        <v>75000</v>
      </c>
      <c r="G30" s="287"/>
      <c r="H30" s="287">
        <v>75000</v>
      </c>
      <c r="I30" s="288" t="s">
        <v>403</v>
      </c>
      <c r="J30" s="289"/>
      <c r="K30" s="289"/>
    </row>
    <row r="31" spans="1:11" ht="45.75" customHeight="1">
      <c r="A31" s="285">
        <v>18</v>
      </c>
      <c r="B31" s="285">
        <v>600</v>
      </c>
      <c r="C31" s="285">
        <v>60016</v>
      </c>
      <c r="D31" s="286" t="s">
        <v>404</v>
      </c>
      <c r="E31" s="287">
        <v>489420</v>
      </c>
      <c r="F31" s="287">
        <v>489420</v>
      </c>
      <c r="G31" s="287">
        <v>0</v>
      </c>
      <c r="H31" s="287">
        <v>244710</v>
      </c>
      <c r="I31" s="288" t="s">
        <v>405</v>
      </c>
      <c r="J31" s="289"/>
      <c r="K31" s="289"/>
    </row>
    <row r="32" spans="1:11" ht="45.75" customHeight="1">
      <c r="A32" s="285">
        <v>19</v>
      </c>
      <c r="B32" s="285">
        <v>600</v>
      </c>
      <c r="C32" s="285">
        <v>60016</v>
      </c>
      <c r="D32" s="286" t="s">
        <v>406</v>
      </c>
      <c r="E32" s="287">
        <v>230000</v>
      </c>
      <c r="F32" s="287">
        <v>230000</v>
      </c>
      <c r="G32" s="287">
        <v>0</v>
      </c>
      <c r="H32" s="287">
        <v>230000</v>
      </c>
      <c r="I32" s="288" t="s">
        <v>403</v>
      </c>
      <c r="J32" s="289"/>
      <c r="K32" s="289"/>
    </row>
    <row r="33" spans="1:11" ht="50.25" customHeight="1">
      <c r="A33" s="285">
        <v>20</v>
      </c>
      <c r="B33" s="285">
        <v>600</v>
      </c>
      <c r="C33" s="285">
        <v>60016</v>
      </c>
      <c r="D33" s="286" t="s">
        <v>407</v>
      </c>
      <c r="E33" s="287">
        <v>4000</v>
      </c>
      <c r="F33" s="287">
        <v>4000</v>
      </c>
      <c r="G33" s="287">
        <v>4000</v>
      </c>
      <c r="H33" s="287">
        <v>0</v>
      </c>
      <c r="I33" s="290" t="s">
        <v>403</v>
      </c>
      <c r="J33" s="289"/>
      <c r="K33" s="289"/>
    </row>
    <row r="34" spans="1:11" ht="48" customHeight="1">
      <c r="A34" s="285">
        <v>21</v>
      </c>
      <c r="B34" s="285">
        <v>600</v>
      </c>
      <c r="C34" s="285">
        <v>60016</v>
      </c>
      <c r="D34" s="305" t="s">
        <v>408</v>
      </c>
      <c r="E34" s="287">
        <v>4000</v>
      </c>
      <c r="F34" s="287">
        <v>4000</v>
      </c>
      <c r="G34" s="287">
        <v>4000</v>
      </c>
      <c r="H34" s="287">
        <v>0</v>
      </c>
      <c r="I34" s="290" t="s">
        <v>403</v>
      </c>
      <c r="J34" s="289"/>
      <c r="K34" s="289"/>
    </row>
    <row r="35" spans="1:11" ht="51" customHeight="1">
      <c r="A35" s="285">
        <v>22</v>
      </c>
      <c r="B35" s="285">
        <v>600</v>
      </c>
      <c r="C35" s="285">
        <v>60016</v>
      </c>
      <c r="D35" s="305" t="s">
        <v>409</v>
      </c>
      <c r="E35" s="287">
        <v>8000</v>
      </c>
      <c r="F35" s="287">
        <v>8000</v>
      </c>
      <c r="G35" s="287">
        <v>8000</v>
      </c>
      <c r="H35" s="287">
        <v>0</v>
      </c>
      <c r="I35" s="290" t="s">
        <v>403</v>
      </c>
      <c r="J35" s="289"/>
      <c r="K35" s="289"/>
    </row>
    <row r="36" spans="1:11" ht="39" customHeight="1">
      <c r="A36" s="293" t="s">
        <v>83</v>
      </c>
      <c r="B36" s="293"/>
      <c r="C36" s="293"/>
      <c r="D36" s="307"/>
      <c r="E36" s="302">
        <f>E26+E27+E28+E29+E30+E31+E32+E33+E34+E35</f>
        <v>5267730</v>
      </c>
      <c r="F36" s="302">
        <f>F26+F27+F28+F29+F30+F31+F32+F33+F34+F35</f>
        <v>5267730</v>
      </c>
      <c r="G36" s="302">
        <f>G26+G27+G28+G29+G30+G31+G32+G33+G34+G35</f>
        <v>16000</v>
      </c>
      <c r="H36" s="302">
        <f>SUM(H26:H35)</f>
        <v>1926701</v>
      </c>
      <c r="I36" s="308" t="s">
        <v>410</v>
      </c>
      <c r="J36" s="309"/>
      <c r="K36" s="309"/>
    </row>
    <row r="37" spans="1:11" ht="45.75" customHeight="1">
      <c r="A37" s="285">
        <v>23</v>
      </c>
      <c r="B37" s="285">
        <v>700</v>
      </c>
      <c r="C37" s="285">
        <v>70005</v>
      </c>
      <c r="D37" s="286" t="s">
        <v>411</v>
      </c>
      <c r="E37" s="287">
        <v>494724.31</v>
      </c>
      <c r="F37" s="287">
        <v>494724.31</v>
      </c>
      <c r="G37" s="287">
        <v>0</v>
      </c>
      <c r="H37" s="287">
        <v>242414.91</v>
      </c>
      <c r="I37" s="288" t="s">
        <v>412</v>
      </c>
      <c r="J37" s="289"/>
      <c r="K37" s="289"/>
    </row>
    <row r="38" spans="1:11" ht="45.75" customHeight="1">
      <c r="A38" s="285">
        <v>24</v>
      </c>
      <c r="B38" s="285">
        <v>700</v>
      </c>
      <c r="C38" s="285">
        <v>70005</v>
      </c>
      <c r="D38" s="310" t="s">
        <v>413</v>
      </c>
      <c r="E38" s="287">
        <v>190000</v>
      </c>
      <c r="F38" s="287">
        <v>190000</v>
      </c>
      <c r="G38" s="287">
        <v>0</v>
      </c>
      <c r="H38" s="287">
        <v>190000</v>
      </c>
      <c r="I38" s="290" t="s">
        <v>414</v>
      </c>
      <c r="J38" s="289"/>
      <c r="K38" s="289"/>
    </row>
    <row r="39" spans="1:11" ht="45.75" customHeight="1">
      <c r="A39" s="285">
        <v>25</v>
      </c>
      <c r="B39" s="285">
        <v>700</v>
      </c>
      <c r="C39" s="285">
        <v>70005</v>
      </c>
      <c r="D39" s="286" t="s">
        <v>415</v>
      </c>
      <c r="E39" s="287">
        <v>300000</v>
      </c>
      <c r="F39" s="287">
        <v>300000</v>
      </c>
      <c r="G39" s="287">
        <v>0</v>
      </c>
      <c r="H39" s="287">
        <v>180000</v>
      </c>
      <c r="I39" s="290" t="s">
        <v>416</v>
      </c>
      <c r="J39" s="289"/>
      <c r="K39" s="289"/>
    </row>
    <row r="40" spans="1:11" ht="48.75" customHeight="1">
      <c r="A40" s="285">
        <v>26</v>
      </c>
      <c r="B40" s="285">
        <v>700</v>
      </c>
      <c r="C40" s="285">
        <v>70005</v>
      </c>
      <c r="D40" s="286" t="s">
        <v>417</v>
      </c>
      <c r="E40" s="287">
        <v>40000</v>
      </c>
      <c r="F40" s="287">
        <v>40000</v>
      </c>
      <c r="G40" s="287">
        <v>0</v>
      </c>
      <c r="H40" s="287">
        <v>40000</v>
      </c>
      <c r="I40" s="290" t="s">
        <v>414</v>
      </c>
      <c r="J40" s="289"/>
      <c r="K40" s="289"/>
    </row>
    <row r="41" spans="1:11" ht="45.75" customHeight="1">
      <c r="A41" s="285">
        <v>27</v>
      </c>
      <c r="B41" s="285">
        <v>700</v>
      </c>
      <c r="C41" s="285">
        <v>70005</v>
      </c>
      <c r="D41" s="286" t="s">
        <v>418</v>
      </c>
      <c r="E41" s="287">
        <v>3500000</v>
      </c>
      <c r="F41" s="287">
        <v>3500000</v>
      </c>
      <c r="G41" s="291"/>
      <c r="H41" s="287"/>
      <c r="I41" s="288" t="s">
        <v>419</v>
      </c>
      <c r="J41" s="289"/>
      <c r="K41" s="289"/>
    </row>
    <row r="42" spans="1:11" ht="49.5" customHeight="1">
      <c r="A42" s="285">
        <v>28</v>
      </c>
      <c r="B42" s="285">
        <v>700</v>
      </c>
      <c r="C42" s="285">
        <v>70005</v>
      </c>
      <c r="D42" s="286" t="s">
        <v>420</v>
      </c>
      <c r="E42" s="287">
        <v>4000</v>
      </c>
      <c r="F42" s="287">
        <v>4000</v>
      </c>
      <c r="G42" s="287">
        <v>4000</v>
      </c>
      <c r="H42" s="287"/>
      <c r="I42" s="292" t="s">
        <v>403</v>
      </c>
      <c r="J42" s="289"/>
      <c r="K42" s="289"/>
    </row>
    <row r="43" spans="1:11" ht="49.5" customHeight="1">
      <c r="A43" s="285">
        <v>29</v>
      </c>
      <c r="B43" s="285">
        <v>700</v>
      </c>
      <c r="C43" s="285">
        <v>70005</v>
      </c>
      <c r="D43" s="286" t="s">
        <v>421</v>
      </c>
      <c r="E43" s="287">
        <v>9832.47</v>
      </c>
      <c r="F43" s="287">
        <v>9832.47</v>
      </c>
      <c r="G43" s="287">
        <v>9832.47</v>
      </c>
      <c r="H43" s="287"/>
      <c r="I43" s="292" t="s">
        <v>403</v>
      </c>
      <c r="J43" s="289"/>
      <c r="K43" s="289"/>
    </row>
    <row r="44" spans="1:11" ht="53.25" customHeight="1">
      <c r="A44" s="285">
        <v>30</v>
      </c>
      <c r="B44" s="285">
        <v>700</v>
      </c>
      <c r="C44" s="285">
        <v>70005</v>
      </c>
      <c r="D44" s="286" t="s">
        <v>422</v>
      </c>
      <c r="E44" s="287">
        <v>8938.61</v>
      </c>
      <c r="F44" s="287">
        <v>8938.61</v>
      </c>
      <c r="G44" s="287">
        <v>8938.61</v>
      </c>
      <c r="H44" s="287"/>
      <c r="I44" s="290" t="s">
        <v>403</v>
      </c>
      <c r="J44" s="289"/>
      <c r="K44" s="289"/>
    </row>
    <row r="45" spans="1:11" ht="53.25" customHeight="1">
      <c r="A45" s="285">
        <v>31</v>
      </c>
      <c r="B45" s="285">
        <v>700</v>
      </c>
      <c r="C45" s="285">
        <v>70005</v>
      </c>
      <c r="D45" s="286" t="s">
        <v>423</v>
      </c>
      <c r="E45" s="287">
        <v>7100</v>
      </c>
      <c r="F45" s="287">
        <v>7100</v>
      </c>
      <c r="G45" s="287">
        <v>7100</v>
      </c>
      <c r="H45" s="287"/>
      <c r="I45" s="290" t="s">
        <v>403</v>
      </c>
      <c r="J45" s="289"/>
      <c r="K45" s="289"/>
    </row>
    <row r="46" spans="1:11" ht="53.25" customHeight="1">
      <c r="A46" s="285">
        <v>32</v>
      </c>
      <c r="B46" s="285">
        <v>700</v>
      </c>
      <c r="C46" s="285">
        <v>70005</v>
      </c>
      <c r="D46" s="286" t="s">
        <v>424</v>
      </c>
      <c r="E46" s="287">
        <v>10194.27</v>
      </c>
      <c r="F46" s="287">
        <v>10194.27</v>
      </c>
      <c r="G46" s="287">
        <v>10194.27</v>
      </c>
      <c r="H46" s="287"/>
      <c r="I46" s="290" t="s">
        <v>403</v>
      </c>
      <c r="J46" s="289"/>
      <c r="K46" s="289"/>
    </row>
    <row r="47" spans="1:11" ht="53.25" customHeight="1">
      <c r="A47" s="285">
        <v>33</v>
      </c>
      <c r="B47" s="285">
        <v>700</v>
      </c>
      <c r="C47" s="285">
        <v>70005</v>
      </c>
      <c r="D47" s="286" t="s">
        <v>323</v>
      </c>
      <c r="E47" s="287">
        <v>6852.93</v>
      </c>
      <c r="F47" s="287">
        <v>6852.93</v>
      </c>
      <c r="G47" s="287">
        <v>6852.93</v>
      </c>
      <c r="H47" s="287"/>
      <c r="I47" s="290" t="s">
        <v>414</v>
      </c>
      <c r="J47" s="289"/>
      <c r="K47" s="289"/>
    </row>
    <row r="48" spans="1:11" ht="53.25" customHeight="1">
      <c r="A48" s="285">
        <v>34</v>
      </c>
      <c r="B48" s="285">
        <v>700</v>
      </c>
      <c r="C48" s="285">
        <v>70005</v>
      </c>
      <c r="D48" s="286" t="s">
        <v>425</v>
      </c>
      <c r="E48" s="287">
        <v>50000</v>
      </c>
      <c r="F48" s="287">
        <v>50000</v>
      </c>
      <c r="G48" s="287">
        <v>50000</v>
      </c>
      <c r="H48" s="287">
        <v>0</v>
      </c>
      <c r="I48" s="290" t="s">
        <v>414</v>
      </c>
      <c r="J48" s="289"/>
      <c r="K48" s="289"/>
    </row>
    <row r="49" spans="1:11" ht="41.25" customHeight="1">
      <c r="A49" s="293" t="s">
        <v>22</v>
      </c>
      <c r="B49" s="293"/>
      <c r="C49" s="293"/>
      <c r="D49" s="301"/>
      <c r="E49" s="302">
        <f>E37+E38+E39+E40+E41+E42+E43+E44+E45+E46+E47+E48</f>
        <v>4621642.59</v>
      </c>
      <c r="F49" s="302">
        <f>F37+F38+F39+F40+F41+F42+F43+F44+F45+F46+F47+F48</f>
        <v>4621642.59</v>
      </c>
      <c r="G49" s="302">
        <f>G37+G38+G39+G40+G41+G42+G43+G44+G45+G46+G47+G48</f>
        <v>96918.28</v>
      </c>
      <c r="H49" s="302">
        <f>SUM(H37:H48)</f>
        <v>652414.91</v>
      </c>
      <c r="I49" s="311" t="s">
        <v>426</v>
      </c>
      <c r="J49" s="309"/>
      <c r="K49" s="309"/>
    </row>
    <row r="50" spans="1:11" ht="33" customHeight="1">
      <c r="A50" s="312">
        <v>35</v>
      </c>
      <c r="B50" s="312">
        <v>750</v>
      </c>
      <c r="C50" s="312">
        <v>75022</v>
      </c>
      <c r="D50" s="313" t="s">
        <v>427</v>
      </c>
      <c r="E50" s="314">
        <v>6000</v>
      </c>
      <c r="F50" s="314">
        <v>6000</v>
      </c>
      <c r="G50" s="314">
        <v>6000</v>
      </c>
      <c r="H50" s="315"/>
      <c r="I50" s="316" t="s">
        <v>414</v>
      </c>
      <c r="J50" s="317"/>
      <c r="K50" s="318"/>
    </row>
    <row r="51" spans="1:11" ht="39" customHeight="1">
      <c r="A51" s="312">
        <v>36</v>
      </c>
      <c r="B51" s="312">
        <v>750</v>
      </c>
      <c r="C51" s="312">
        <v>75023</v>
      </c>
      <c r="D51" s="313" t="s">
        <v>428</v>
      </c>
      <c r="E51" s="314">
        <v>31000</v>
      </c>
      <c r="F51" s="314">
        <v>31000</v>
      </c>
      <c r="G51" s="314">
        <v>31000</v>
      </c>
      <c r="H51" s="315"/>
      <c r="I51" s="316" t="s">
        <v>414</v>
      </c>
      <c r="J51" s="317"/>
      <c r="K51" s="318"/>
    </row>
    <row r="52" spans="1:11" ht="36.75" customHeight="1">
      <c r="A52" s="293" t="s">
        <v>96</v>
      </c>
      <c r="B52" s="293"/>
      <c r="C52" s="293"/>
      <c r="D52" s="301"/>
      <c r="E52" s="319">
        <f>E50+E51</f>
        <v>37000</v>
      </c>
      <c r="F52" s="319">
        <f>F50+F51</f>
        <v>37000</v>
      </c>
      <c r="G52" s="319">
        <f>G50+G51</f>
        <v>37000</v>
      </c>
      <c r="H52" s="319">
        <v>0</v>
      </c>
      <c r="I52" s="320" t="s">
        <v>414</v>
      </c>
      <c r="J52" s="309"/>
      <c r="K52" s="309"/>
    </row>
    <row r="53" spans="1:11" ht="42.75" customHeight="1">
      <c r="A53" s="312">
        <v>37</v>
      </c>
      <c r="B53" s="312">
        <v>754</v>
      </c>
      <c r="C53" s="312">
        <v>75412</v>
      </c>
      <c r="D53" s="313" t="s">
        <v>429</v>
      </c>
      <c r="E53" s="314">
        <v>60000</v>
      </c>
      <c r="F53" s="314">
        <v>60000</v>
      </c>
      <c r="G53" s="314">
        <v>60000</v>
      </c>
      <c r="H53" s="315"/>
      <c r="I53" s="316" t="s">
        <v>414</v>
      </c>
      <c r="J53" s="317"/>
      <c r="K53" s="318"/>
    </row>
    <row r="54" spans="1:11" ht="42.75" customHeight="1">
      <c r="A54" s="321" t="s">
        <v>30</v>
      </c>
      <c r="B54" s="321"/>
      <c r="C54" s="321"/>
      <c r="D54" s="294"/>
      <c r="E54" s="302">
        <f>E53</f>
        <v>60000</v>
      </c>
      <c r="F54" s="302">
        <f>F53</f>
        <v>60000</v>
      </c>
      <c r="G54" s="302">
        <f>G53</f>
        <v>60000</v>
      </c>
      <c r="H54" s="302">
        <v>0</v>
      </c>
      <c r="I54" s="320" t="s">
        <v>414</v>
      </c>
      <c r="J54" s="322"/>
      <c r="K54" s="309"/>
    </row>
    <row r="55" spans="1:11" ht="48.75" customHeight="1">
      <c r="A55" s="285">
        <v>38</v>
      </c>
      <c r="B55" s="285">
        <v>801</v>
      </c>
      <c r="C55" s="285">
        <v>80101</v>
      </c>
      <c r="D55" s="305" t="s">
        <v>430</v>
      </c>
      <c r="E55" s="306">
        <v>230000</v>
      </c>
      <c r="F55" s="306">
        <v>230000</v>
      </c>
      <c r="G55" s="306">
        <v>0</v>
      </c>
      <c r="H55" s="306">
        <v>69500</v>
      </c>
      <c r="I55" s="290" t="s">
        <v>431</v>
      </c>
      <c r="J55" s="289"/>
      <c r="K55" s="289"/>
    </row>
    <row r="56" spans="1:11" ht="60.75" customHeight="1">
      <c r="A56" s="285">
        <v>39</v>
      </c>
      <c r="B56" s="285">
        <v>801</v>
      </c>
      <c r="C56" s="285">
        <v>80101</v>
      </c>
      <c r="D56" s="305" t="s">
        <v>432</v>
      </c>
      <c r="E56" s="306">
        <v>227700</v>
      </c>
      <c r="F56" s="306">
        <v>227700</v>
      </c>
      <c r="G56" s="306">
        <v>0</v>
      </c>
      <c r="H56" s="306">
        <v>163850</v>
      </c>
      <c r="I56" s="290" t="s">
        <v>433</v>
      </c>
      <c r="J56" s="289"/>
      <c r="K56" s="289"/>
    </row>
    <row r="57" spans="1:11" ht="48.75" customHeight="1">
      <c r="A57" s="285">
        <v>40</v>
      </c>
      <c r="B57" s="285">
        <v>801</v>
      </c>
      <c r="C57" s="285">
        <v>80101</v>
      </c>
      <c r="D57" s="305" t="s">
        <v>434</v>
      </c>
      <c r="E57" s="306">
        <v>221000</v>
      </c>
      <c r="F57" s="306">
        <v>221000</v>
      </c>
      <c r="G57" s="306">
        <v>0</v>
      </c>
      <c r="H57" s="306">
        <v>55250</v>
      </c>
      <c r="I57" s="290" t="s">
        <v>435</v>
      </c>
      <c r="J57" s="289"/>
      <c r="K57" s="289"/>
    </row>
    <row r="58" spans="1:11" ht="45.75" customHeight="1">
      <c r="A58" s="285">
        <v>41</v>
      </c>
      <c r="B58" s="285">
        <v>801</v>
      </c>
      <c r="C58" s="285">
        <v>80101</v>
      </c>
      <c r="D58" s="286" t="s">
        <v>436</v>
      </c>
      <c r="E58" s="287">
        <v>235000</v>
      </c>
      <c r="F58" s="287">
        <v>235000</v>
      </c>
      <c r="G58" s="287">
        <v>0</v>
      </c>
      <c r="H58" s="287">
        <v>44750</v>
      </c>
      <c r="I58" s="288" t="s">
        <v>437</v>
      </c>
      <c r="J58" s="289"/>
      <c r="K58" s="289"/>
    </row>
    <row r="59" spans="1:11" ht="45.75" customHeight="1">
      <c r="A59" s="285">
        <v>42</v>
      </c>
      <c r="B59" s="285">
        <v>801</v>
      </c>
      <c r="C59" s="285">
        <v>80101</v>
      </c>
      <c r="D59" s="286" t="s">
        <v>438</v>
      </c>
      <c r="E59" s="287">
        <v>60000</v>
      </c>
      <c r="F59" s="287">
        <v>60000</v>
      </c>
      <c r="G59" s="287">
        <v>0</v>
      </c>
      <c r="H59" s="287">
        <v>60000</v>
      </c>
      <c r="I59" s="288" t="s">
        <v>403</v>
      </c>
      <c r="J59" s="289"/>
      <c r="K59" s="289"/>
    </row>
    <row r="60" spans="1:11" ht="45.75" customHeight="1">
      <c r="A60" s="285">
        <v>43</v>
      </c>
      <c r="B60" s="285">
        <v>801</v>
      </c>
      <c r="C60" s="285">
        <v>80101</v>
      </c>
      <c r="D60" s="286" t="s">
        <v>439</v>
      </c>
      <c r="E60" s="287">
        <v>14833.83</v>
      </c>
      <c r="F60" s="287">
        <v>14833.83</v>
      </c>
      <c r="G60" s="287">
        <v>14833.83</v>
      </c>
      <c r="H60" s="287"/>
      <c r="I60" s="290" t="s">
        <v>403</v>
      </c>
      <c r="J60" s="289"/>
      <c r="K60" s="289"/>
    </row>
    <row r="61" spans="1:11" ht="46.5" customHeight="1">
      <c r="A61" s="285">
        <v>44</v>
      </c>
      <c r="B61" s="285">
        <v>801</v>
      </c>
      <c r="C61" s="285">
        <v>80101</v>
      </c>
      <c r="D61" s="286" t="s">
        <v>440</v>
      </c>
      <c r="E61" s="287">
        <v>6130.42</v>
      </c>
      <c r="F61" s="287">
        <v>6130.42</v>
      </c>
      <c r="G61" s="287">
        <v>6130.42</v>
      </c>
      <c r="H61" s="287">
        <v>0</v>
      </c>
      <c r="I61" s="290" t="s">
        <v>403</v>
      </c>
      <c r="J61" s="289"/>
      <c r="K61" s="289"/>
    </row>
    <row r="62" spans="1:11" ht="39.75" customHeight="1">
      <c r="A62" s="293" t="s">
        <v>116</v>
      </c>
      <c r="B62" s="293"/>
      <c r="C62" s="293"/>
      <c r="D62" s="301"/>
      <c r="E62" s="319">
        <f>E55+E56+E57+E58+E59+E60+E61</f>
        <v>994664.25</v>
      </c>
      <c r="F62" s="319">
        <f>F55+F56+F57+F58+F59+F60+F61</f>
        <v>994664.25</v>
      </c>
      <c r="G62" s="319">
        <f>G55+G56+G57+G58+G59+G60+G61</f>
        <v>20964.25</v>
      </c>
      <c r="H62" s="319">
        <f>SUM(H55:H61)</f>
        <v>393350</v>
      </c>
      <c r="I62" s="303" t="s">
        <v>441</v>
      </c>
      <c r="J62" s="309"/>
      <c r="K62" s="309"/>
    </row>
    <row r="63" spans="1:11" ht="47.25" customHeight="1">
      <c r="A63" s="285">
        <v>45</v>
      </c>
      <c r="B63" s="285">
        <v>900</v>
      </c>
      <c r="C63" s="285">
        <v>90015</v>
      </c>
      <c r="D63" s="286" t="s">
        <v>442</v>
      </c>
      <c r="E63" s="287">
        <v>150000</v>
      </c>
      <c r="F63" s="287">
        <v>150000</v>
      </c>
      <c r="G63" s="287"/>
      <c r="H63" s="287">
        <v>150000</v>
      </c>
      <c r="I63" s="288" t="s">
        <v>403</v>
      </c>
      <c r="J63" s="289"/>
      <c r="K63" s="289"/>
    </row>
    <row r="64" spans="1:11" ht="45.75" customHeight="1">
      <c r="A64" s="285">
        <v>46</v>
      </c>
      <c r="B64" s="285">
        <v>900</v>
      </c>
      <c r="C64" s="285">
        <v>90015</v>
      </c>
      <c r="D64" s="286" t="s">
        <v>443</v>
      </c>
      <c r="E64" s="287">
        <v>6725.24</v>
      </c>
      <c r="F64" s="287">
        <v>6725.24</v>
      </c>
      <c r="G64" s="287">
        <v>6725.24</v>
      </c>
      <c r="H64" s="287"/>
      <c r="I64" s="290" t="s">
        <v>403</v>
      </c>
      <c r="J64" s="289"/>
      <c r="K64" s="289"/>
    </row>
    <row r="65" spans="1:11" ht="45.75" customHeight="1">
      <c r="A65" s="285">
        <v>47</v>
      </c>
      <c r="B65" s="285">
        <v>900</v>
      </c>
      <c r="C65" s="285">
        <v>90015</v>
      </c>
      <c r="D65" s="286" t="s">
        <v>444</v>
      </c>
      <c r="E65" s="287">
        <v>4000</v>
      </c>
      <c r="F65" s="287">
        <v>4000</v>
      </c>
      <c r="G65" s="287">
        <v>4000</v>
      </c>
      <c r="H65" s="287"/>
      <c r="I65" s="290" t="s">
        <v>403</v>
      </c>
      <c r="J65" s="289"/>
      <c r="K65" s="289"/>
    </row>
    <row r="66" spans="1:11" ht="45.75" customHeight="1">
      <c r="A66" s="285">
        <v>48</v>
      </c>
      <c r="B66" s="285">
        <v>900</v>
      </c>
      <c r="C66" s="285">
        <v>90015</v>
      </c>
      <c r="D66" s="286" t="s">
        <v>445</v>
      </c>
      <c r="E66" s="287">
        <v>10800</v>
      </c>
      <c r="F66" s="287">
        <v>10800</v>
      </c>
      <c r="G66" s="287">
        <v>10800</v>
      </c>
      <c r="H66" s="287"/>
      <c r="I66" s="290" t="s">
        <v>403</v>
      </c>
      <c r="J66" s="289"/>
      <c r="K66" s="289"/>
    </row>
    <row r="67" spans="1:11" ht="45.75" customHeight="1">
      <c r="A67" s="285">
        <v>49</v>
      </c>
      <c r="B67" s="285">
        <v>900</v>
      </c>
      <c r="C67" s="285">
        <v>90015</v>
      </c>
      <c r="D67" s="286" t="s">
        <v>446</v>
      </c>
      <c r="E67" s="287">
        <v>4000</v>
      </c>
      <c r="F67" s="287">
        <v>4000</v>
      </c>
      <c r="G67" s="287">
        <v>4000</v>
      </c>
      <c r="H67" s="287"/>
      <c r="I67" s="290" t="s">
        <v>403</v>
      </c>
      <c r="J67" s="289"/>
      <c r="K67" s="289"/>
    </row>
    <row r="68" spans="1:11" ht="45.75" customHeight="1">
      <c r="A68" s="285">
        <v>50</v>
      </c>
      <c r="B68" s="285">
        <v>900</v>
      </c>
      <c r="C68" s="285">
        <v>90015</v>
      </c>
      <c r="D68" s="286" t="s">
        <v>447</v>
      </c>
      <c r="E68" s="287">
        <v>4000</v>
      </c>
      <c r="F68" s="287">
        <v>4000</v>
      </c>
      <c r="G68" s="287">
        <v>4000</v>
      </c>
      <c r="H68" s="287">
        <v>0</v>
      </c>
      <c r="I68" s="290" t="s">
        <v>403</v>
      </c>
      <c r="J68" s="289"/>
      <c r="K68" s="289"/>
    </row>
    <row r="69" spans="1:11" ht="45.75" customHeight="1">
      <c r="A69" s="293" t="s">
        <v>448</v>
      </c>
      <c r="B69" s="293"/>
      <c r="C69" s="293"/>
      <c r="D69" s="323"/>
      <c r="E69" s="319">
        <f>E63+E64+E65+E66+E67+E68</f>
        <v>179525.24</v>
      </c>
      <c r="F69" s="319">
        <f>F63+F64+F65+F66+F67+F68</f>
        <v>179525.24</v>
      </c>
      <c r="G69" s="319">
        <f>G63+G64+G65+G66+G67+G68</f>
        <v>29525.239999999998</v>
      </c>
      <c r="H69" s="319">
        <f>SUM(H63:H68)</f>
        <v>150000</v>
      </c>
      <c r="I69" s="303" t="s">
        <v>414</v>
      </c>
      <c r="J69" s="298"/>
      <c r="K69" s="298"/>
    </row>
    <row r="70" spans="1:11" ht="45.75" customHeight="1">
      <c r="A70" s="285">
        <v>51</v>
      </c>
      <c r="B70" s="285">
        <v>921</v>
      </c>
      <c r="C70" s="285">
        <v>92109</v>
      </c>
      <c r="D70" s="286" t="s">
        <v>449</v>
      </c>
      <c r="E70" s="287">
        <v>211300</v>
      </c>
      <c r="F70" s="287">
        <v>211300</v>
      </c>
      <c r="G70" s="287">
        <v>0</v>
      </c>
      <c r="H70" s="287">
        <v>82026</v>
      </c>
      <c r="I70" s="288" t="s">
        <v>450</v>
      </c>
      <c r="J70" s="289"/>
      <c r="K70" s="289"/>
    </row>
    <row r="71" spans="1:11" ht="45.75" customHeight="1">
      <c r="A71" s="293" t="s">
        <v>136</v>
      </c>
      <c r="B71" s="293"/>
      <c r="C71" s="293"/>
      <c r="D71" s="323"/>
      <c r="E71" s="319">
        <f>E70</f>
        <v>211300</v>
      </c>
      <c r="F71" s="319">
        <f>F70</f>
        <v>211300</v>
      </c>
      <c r="G71" s="319">
        <f>G70</f>
        <v>0</v>
      </c>
      <c r="H71" s="319">
        <f>H70</f>
        <v>82026</v>
      </c>
      <c r="I71" s="303" t="s">
        <v>451</v>
      </c>
      <c r="J71" s="298"/>
      <c r="K71" s="298"/>
    </row>
    <row r="72" spans="1:11" ht="43.5" customHeight="1">
      <c r="A72" s="324" t="s">
        <v>6</v>
      </c>
      <c r="B72" s="324"/>
      <c r="C72" s="324"/>
      <c r="D72" s="325"/>
      <c r="E72" s="326">
        <f>E20+E25+E36+E49+E52+E54+E62+E69+E71</f>
        <v>24099720.77</v>
      </c>
      <c r="F72" s="326">
        <f>F20+F25+F36+F49+F52+F54+F62+F69+F71</f>
        <v>24099720.77</v>
      </c>
      <c r="G72" s="326">
        <f>G20+G25+G36+G49+G52+G54+G62+G69+G71</f>
        <v>752150.37</v>
      </c>
      <c r="H72" s="327">
        <f>H20+H25+H36+H49+H62+H69+H71</f>
        <v>7957200</v>
      </c>
      <c r="I72" s="328" t="s">
        <v>452</v>
      </c>
      <c r="J72" s="327"/>
      <c r="K72" s="329" t="s">
        <v>453</v>
      </c>
    </row>
    <row r="73" spans="1:11" ht="12.75">
      <c r="A73" s="274" t="s">
        <v>454</v>
      </c>
      <c r="B73" s="274"/>
      <c r="C73" s="274"/>
      <c r="J73" s="274"/>
      <c r="K73" s="274"/>
    </row>
    <row r="74" spans="1:11" ht="12.75">
      <c r="A74" s="274" t="s">
        <v>455</v>
      </c>
      <c r="B74" s="274"/>
      <c r="C74" s="274"/>
      <c r="J74" s="274"/>
      <c r="K74" s="274"/>
    </row>
    <row r="75" spans="1:11" ht="12.75">
      <c r="A75" s="274" t="s">
        <v>456</v>
      </c>
      <c r="B75" s="274"/>
      <c r="C75" s="274"/>
      <c r="J75" s="274"/>
      <c r="K75" s="274"/>
    </row>
    <row r="76" spans="1:11" ht="12.75">
      <c r="A76" s="274" t="s">
        <v>457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</row>
    <row r="77" spans="1:11" ht="12.75">
      <c r="A77" s="330" t="s">
        <v>458</v>
      </c>
      <c r="B77" s="275" t="s">
        <v>459</v>
      </c>
      <c r="C77" s="274"/>
      <c r="D77" s="274"/>
      <c r="E77" s="274"/>
      <c r="F77" s="274"/>
      <c r="G77" s="274"/>
      <c r="H77" s="274"/>
      <c r="I77" s="274"/>
      <c r="J77" s="274"/>
      <c r="K77" s="274"/>
    </row>
    <row r="78" spans="1:11" ht="12.75">
      <c r="A78" s="331" t="s">
        <v>460</v>
      </c>
      <c r="B78" s="275" t="s">
        <v>461</v>
      </c>
      <c r="C78" s="274"/>
      <c r="D78" s="274"/>
      <c r="E78" s="274"/>
      <c r="F78" s="274"/>
      <c r="G78" s="274"/>
      <c r="H78" s="274"/>
      <c r="I78" s="274"/>
      <c r="J78" s="274"/>
      <c r="K78" s="274"/>
    </row>
    <row r="79" spans="1:11" ht="12.75">
      <c r="A79" s="330"/>
      <c r="B79" s="274"/>
      <c r="C79" s="274"/>
      <c r="D79" s="274"/>
      <c r="E79" s="274"/>
      <c r="F79" s="274"/>
      <c r="G79" s="274"/>
      <c r="H79" s="274"/>
      <c r="I79" s="274"/>
      <c r="J79" s="274"/>
      <c r="K79" s="274"/>
    </row>
    <row r="80" spans="1:11" ht="12.75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</row>
    <row r="81" spans="1:11" ht="12.7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</row>
    <row r="82" spans="1:11" ht="12.75">
      <c r="A82" s="275" t="s">
        <v>462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</row>
    <row r="83" spans="1:11" ht="12.75">
      <c r="A83" s="275" t="s">
        <v>463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</row>
    <row r="84" ht="12.75">
      <c r="A84" s="332" t="s">
        <v>464</v>
      </c>
    </row>
    <row r="86" ht="12.75">
      <c r="A86" s="332" t="s">
        <v>465</v>
      </c>
    </row>
  </sheetData>
  <mergeCells count="25">
    <mergeCell ref="H2:K2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0:C20"/>
    <mergeCell ref="A25:C25"/>
    <mergeCell ref="A36:C36"/>
    <mergeCell ref="A49:C49"/>
    <mergeCell ref="A52:C52"/>
    <mergeCell ref="A54:C54"/>
    <mergeCell ref="A62:C62"/>
    <mergeCell ref="A69:C69"/>
    <mergeCell ref="A71:C71"/>
    <mergeCell ref="A72:C72"/>
  </mergeCells>
  <printOptions/>
  <pageMargins left="0.39375" right="0.39375" top="0.7875" bottom="0.7875" header="0.5118055555555555" footer="0.5118055555555555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3">
      <selection activeCell="D41" sqref="D41"/>
    </sheetView>
  </sheetViews>
  <sheetFormatPr defaultColWidth="10.28125" defaultRowHeight="12.75"/>
  <cols>
    <col min="1" max="1" width="3.57421875" style="333" customWidth="1"/>
    <col min="2" max="2" width="17.7109375" style="333" customWidth="1"/>
    <col min="3" max="3" width="11.8515625" style="333" customWidth="1"/>
    <col min="4" max="4" width="13.140625" style="333" customWidth="1"/>
    <col min="5" max="5" width="12.00390625" style="333" customWidth="1"/>
    <col min="6" max="6" width="7.57421875" style="333" customWidth="1"/>
    <col min="7" max="7" width="9.140625" style="333" customWidth="1"/>
    <col min="8" max="8" width="9.57421875" style="333" customWidth="1"/>
    <col min="9" max="9" width="8.7109375" style="333" customWidth="1"/>
    <col min="10" max="11" width="7.7109375" style="333" customWidth="1"/>
    <col min="12" max="12" width="9.7109375" style="333" customWidth="1"/>
    <col min="13" max="13" width="9.00390625" style="333" customWidth="1"/>
    <col min="14" max="14" width="10.421875" style="333" customWidth="1"/>
    <col min="15" max="15" width="8.28125" style="333" customWidth="1"/>
    <col min="16" max="16" width="8.140625" style="333" customWidth="1"/>
    <col min="17" max="17" width="8.7109375" style="333" customWidth="1"/>
    <col min="18" max="16384" width="10.28125" style="333" customWidth="1"/>
  </cols>
  <sheetData>
    <row r="1" spans="11:17" ht="12.75">
      <c r="K1" s="334"/>
      <c r="L1" s="334"/>
      <c r="M1" s="334"/>
      <c r="N1" s="335" t="s">
        <v>466</v>
      </c>
      <c r="O1" s="335"/>
      <c r="P1" s="335"/>
      <c r="Q1" s="335"/>
    </row>
    <row r="2" spans="14:17" ht="12.75">
      <c r="N2" s="335" t="s">
        <v>157</v>
      </c>
      <c r="O2" s="335"/>
      <c r="P2" s="335"/>
      <c r="Q2" s="335"/>
    </row>
    <row r="3" spans="1:17" ht="12.75">
      <c r="A3" s="336" t="s">
        <v>467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5" spans="1:17" ht="10.5" customHeight="1">
      <c r="A5" s="337" t="s">
        <v>167</v>
      </c>
      <c r="B5" s="337" t="s">
        <v>468</v>
      </c>
      <c r="C5" s="338" t="s">
        <v>469</v>
      </c>
      <c r="D5" s="338" t="s">
        <v>470</v>
      </c>
      <c r="E5" s="338" t="s">
        <v>471</v>
      </c>
      <c r="F5" s="337" t="s">
        <v>9</v>
      </c>
      <c r="G5" s="337"/>
      <c r="H5" s="337" t="s">
        <v>258</v>
      </c>
      <c r="I5" s="337"/>
      <c r="J5" s="337"/>
      <c r="K5" s="337"/>
      <c r="L5" s="337"/>
      <c r="M5" s="337"/>
      <c r="N5" s="337"/>
      <c r="O5" s="337"/>
      <c r="P5" s="337"/>
      <c r="Q5" s="337"/>
    </row>
    <row r="6" spans="1:17" ht="10.5" customHeight="1">
      <c r="A6" s="337"/>
      <c r="B6" s="337"/>
      <c r="C6" s="338"/>
      <c r="D6" s="338"/>
      <c r="E6" s="338"/>
      <c r="F6" s="338" t="s">
        <v>472</v>
      </c>
      <c r="G6" s="338" t="s">
        <v>473</v>
      </c>
      <c r="H6" s="337" t="s">
        <v>474</v>
      </c>
      <c r="I6" s="337"/>
      <c r="J6" s="337"/>
      <c r="K6" s="337"/>
      <c r="L6" s="337"/>
      <c r="M6" s="337"/>
      <c r="N6" s="337"/>
      <c r="O6" s="337"/>
      <c r="P6" s="337"/>
      <c r="Q6" s="337"/>
    </row>
    <row r="7" spans="1:17" ht="10.5" customHeight="1">
      <c r="A7" s="337"/>
      <c r="B7" s="337"/>
      <c r="C7" s="338"/>
      <c r="D7" s="338"/>
      <c r="E7" s="338"/>
      <c r="F7" s="338"/>
      <c r="G7" s="338"/>
      <c r="H7" s="338" t="s">
        <v>475</v>
      </c>
      <c r="I7" s="337" t="s">
        <v>219</v>
      </c>
      <c r="J7" s="337"/>
      <c r="K7" s="337"/>
      <c r="L7" s="337"/>
      <c r="M7" s="337"/>
      <c r="N7" s="337"/>
      <c r="O7" s="337"/>
      <c r="P7" s="337"/>
      <c r="Q7" s="337"/>
    </row>
    <row r="8" spans="1:17" ht="14.25" customHeight="1">
      <c r="A8" s="337"/>
      <c r="B8" s="337"/>
      <c r="C8" s="338"/>
      <c r="D8" s="338"/>
      <c r="E8" s="338"/>
      <c r="F8" s="338"/>
      <c r="G8" s="338"/>
      <c r="H8" s="338"/>
      <c r="I8" s="337" t="s">
        <v>476</v>
      </c>
      <c r="J8" s="337"/>
      <c r="K8" s="337"/>
      <c r="L8" s="337"/>
      <c r="M8" s="337" t="s">
        <v>477</v>
      </c>
      <c r="N8" s="337"/>
      <c r="O8" s="337"/>
      <c r="P8" s="337"/>
      <c r="Q8" s="337"/>
    </row>
    <row r="9" spans="1:17" ht="12.75" customHeight="1">
      <c r="A9" s="337"/>
      <c r="B9" s="337"/>
      <c r="C9" s="338"/>
      <c r="D9" s="338"/>
      <c r="E9" s="338"/>
      <c r="F9" s="338"/>
      <c r="G9" s="338"/>
      <c r="H9" s="338"/>
      <c r="I9" s="338" t="s">
        <v>478</v>
      </c>
      <c r="J9" s="337" t="s">
        <v>479</v>
      </c>
      <c r="K9" s="337"/>
      <c r="L9" s="337"/>
      <c r="M9" s="338" t="s">
        <v>480</v>
      </c>
      <c r="N9" s="338" t="s">
        <v>479</v>
      </c>
      <c r="O9" s="338"/>
      <c r="P9" s="338"/>
      <c r="Q9" s="338"/>
    </row>
    <row r="10" spans="1:17" ht="45" customHeight="1">
      <c r="A10" s="337"/>
      <c r="B10" s="337"/>
      <c r="C10" s="338"/>
      <c r="D10" s="338"/>
      <c r="E10" s="338"/>
      <c r="F10" s="338"/>
      <c r="G10" s="338"/>
      <c r="H10" s="338"/>
      <c r="I10" s="338"/>
      <c r="J10" s="338" t="s">
        <v>481</v>
      </c>
      <c r="K10" s="338" t="s">
        <v>482</v>
      </c>
      <c r="L10" s="338" t="s">
        <v>483</v>
      </c>
      <c r="M10" s="338"/>
      <c r="N10" s="338" t="s">
        <v>484</v>
      </c>
      <c r="O10" s="338" t="s">
        <v>485</v>
      </c>
      <c r="P10" s="338" t="s">
        <v>482</v>
      </c>
      <c r="Q10" s="338" t="s">
        <v>486</v>
      </c>
    </row>
    <row r="11" spans="1:17" ht="7.5" customHeight="1">
      <c r="A11" s="339">
        <v>1</v>
      </c>
      <c r="B11" s="339">
        <v>2</v>
      </c>
      <c r="C11" s="339">
        <v>3</v>
      </c>
      <c r="D11" s="339">
        <v>4</v>
      </c>
      <c r="E11" s="339">
        <v>5</v>
      </c>
      <c r="F11" s="339">
        <v>6</v>
      </c>
      <c r="G11" s="339">
        <v>7</v>
      </c>
      <c r="H11" s="339">
        <v>8</v>
      </c>
      <c r="I11" s="339">
        <v>9</v>
      </c>
      <c r="J11" s="339">
        <v>10</v>
      </c>
      <c r="K11" s="339">
        <v>11</v>
      </c>
      <c r="L11" s="339">
        <v>12</v>
      </c>
      <c r="M11" s="339">
        <v>13</v>
      </c>
      <c r="N11" s="339">
        <v>14</v>
      </c>
      <c r="O11" s="339">
        <v>15</v>
      </c>
      <c r="P11" s="339">
        <v>16</v>
      </c>
      <c r="Q11" s="339">
        <v>17</v>
      </c>
    </row>
    <row r="12" spans="1:17" s="344" customFormat="1" ht="10.5">
      <c r="A12" s="340">
        <v>1</v>
      </c>
      <c r="B12" s="341" t="s">
        <v>487</v>
      </c>
      <c r="C12" s="342" t="s">
        <v>453</v>
      </c>
      <c r="D12" s="342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</row>
    <row r="13" spans="1:17" ht="12.75">
      <c r="A13" s="345" t="s">
        <v>488</v>
      </c>
      <c r="B13" s="346" t="s">
        <v>489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</row>
    <row r="14" spans="1:17" ht="12.75">
      <c r="A14" s="345"/>
      <c r="B14" s="346" t="s">
        <v>490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</row>
    <row r="15" spans="1:17" ht="12.75">
      <c r="A15" s="345"/>
      <c r="B15" s="346" t="s">
        <v>491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</row>
    <row r="16" spans="1:17" ht="12.75">
      <c r="A16" s="345"/>
      <c r="B16" s="346" t="s">
        <v>492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</row>
    <row r="17" spans="1:17" ht="12.75">
      <c r="A17" s="345"/>
      <c r="B17" s="346" t="s">
        <v>493</v>
      </c>
      <c r="C17" s="348"/>
      <c r="D17" s="348"/>
      <c r="E17" s="349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</row>
    <row r="18" spans="1:17" ht="12.75">
      <c r="A18" s="345"/>
      <c r="B18" s="346" t="s">
        <v>494</v>
      </c>
      <c r="C18" s="350"/>
      <c r="D18" s="350"/>
      <c r="E18" s="349"/>
      <c r="F18" s="348"/>
      <c r="G18" s="348"/>
      <c r="H18" s="350"/>
      <c r="I18" s="350"/>
      <c r="J18" s="350"/>
      <c r="K18" s="350"/>
      <c r="L18" s="350"/>
      <c r="M18" s="350"/>
      <c r="N18" s="350"/>
      <c r="O18" s="350"/>
      <c r="P18" s="350"/>
      <c r="Q18" s="350"/>
    </row>
    <row r="19" spans="1:17" ht="12.75">
      <c r="A19" s="345"/>
      <c r="B19" s="346" t="s">
        <v>495</v>
      </c>
      <c r="C19" s="350"/>
      <c r="D19" s="350"/>
      <c r="E19" s="348"/>
      <c r="F19" s="348"/>
      <c r="G19" s="348"/>
      <c r="H19" s="350"/>
      <c r="I19" s="350"/>
      <c r="J19" s="350"/>
      <c r="K19" s="350"/>
      <c r="L19" s="350"/>
      <c r="M19" s="350"/>
      <c r="N19" s="350"/>
      <c r="O19" s="350"/>
      <c r="P19" s="350"/>
      <c r="Q19" s="350"/>
    </row>
    <row r="20" spans="1:17" ht="12.75">
      <c r="A20" s="345"/>
      <c r="B20" s="346" t="s">
        <v>496</v>
      </c>
      <c r="C20" s="350"/>
      <c r="D20" s="350"/>
      <c r="E20" s="348"/>
      <c r="F20" s="348"/>
      <c r="G20" s="348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1:17" ht="12.75">
      <c r="A21" s="345"/>
      <c r="B21" s="346" t="s">
        <v>497</v>
      </c>
      <c r="C21" s="350"/>
      <c r="D21" s="350"/>
      <c r="E21" s="348"/>
      <c r="F21" s="348"/>
      <c r="G21" s="348"/>
      <c r="H21" s="350"/>
      <c r="I21" s="350"/>
      <c r="J21" s="350"/>
      <c r="K21" s="350"/>
      <c r="L21" s="350"/>
      <c r="M21" s="350"/>
      <c r="N21" s="350"/>
      <c r="O21" s="350"/>
      <c r="P21" s="350"/>
      <c r="Q21" s="350"/>
    </row>
    <row r="22" spans="1:17" s="344" customFormat="1" ht="10.5">
      <c r="A22" s="351">
        <v>2</v>
      </c>
      <c r="B22" s="352" t="s">
        <v>498</v>
      </c>
      <c r="C22" s="353" t="s">
        <v>453</v>
      </c>
      <c r="D22" s="353"/>
      <c r="E22" s="354">
        <f>E27+E38</f>
        <v>131764</v>
      </c>
      <c r="F22" s="354">
        <f>F27+F38</f>
        <v>7764</v>
      </c>
      <c r="G22" s="354">
        <v>124000</v>
      </c>
      <c r="H22" s="354">
        <f>H27+H38</f>
        <v>131764</v>
      </c>
      <c r="I22" s="354">
        <f>I27</f>
        <v>7764</v>
      </c>
      <c r="J22" s="354"/>
      <c r="K22" s="354"/>
      <c r="L22" s="354">
        <f>L27+L38</f>
        <v>7764</v>
      </c>
      <c r="M22" s="354">
        <v>124000</v>
      </c>
      <c r="N22" s="354"/>
      <c r="O22" s="354"/>
      <c r="P22" s="354"/>
      <c r="Q22" s="354">
        <v>124000</v>
      </c>
    </row>
    <row r="23" spans="1:17" ht="12.75">
      <c r="A23" s="345" t="s">
        <v>499</v>
      </c>
      <c r="B23" s="346" t="s">
        <v>489</v>
      </c>
      <c r="C23" s="355" t="s">
        <v>500</v>
      </c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</row>
    <row r="24" spans="1:17" ht="12.75">
      <c r="A24" s="345"/>
      <c r="B24" s="346" t="s">
        <v>490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</row>
    <row r="25" spans="1:17" ht="12.75">
      <c r="A25" s="345"/>
      <c r="B25" s="346" t="s">
        <v>491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</row>
    <row r="26" spans="1:17" ht="12.75">
      <c r="A26" s="345"/>
      <c r="B26" s="346" t="s">
        <v>492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</row>
    <row r="27" spans="1:17" ht="12.75">
      <c r="A27" s="345"/>
      <c r="B27" s="346" t="s">
        <v>493</v>
      </c>
      <c r="C27" s="348"/>
      <c r="D27" s="348"/>
      <c r="E27" s="354">
        <v>51764</v>
      </c>
      <c r="F27" s="354">
        <f>E27-G27</f>
        <v>7764</v>
      </c>
      <c r="G27" s="354">
        <v>44000</v>
      </c>
      <c r="H27" s="354">
        <f>E27</f>
        <v>51764</v>
      </c>
      <c r="I27" s="354">
        <v>7764</v>
      </c>
      <c r="J27" s="354"/>
      <c r="K27" s="354"/>
      <c r="L27" s="354">
        <v>7764</v>
      </c>
      <c r="M27" s="354">
        <f>E27-I27</f>
        <v>44000</v>
      </c>
      <c r="N27" s="354"/>
      <c r="O27" s="354"/>
      <c r="P27" s="354"/>
      <c r="Q27" s="354">
        <v>44000</v>
      </c>
    </row>
    <row r="28" spans="1:17" ht="12.75">
      <c r="A28" s="345"/>
      <c r="B28" s="346" t="s">
        <v>494</v>
      </c>
      <c r="C28" s="350"/>
      <c r="D28" s="350" t="s">
        <v>501</v>
      </c>
      <c r="E28" s="354">
        <v>51764</v>
      </c>
      <c r="F28" s="354">
        <f>E28-G28</f>
        <v>7764</v>
      </c>
      <c r="G28" s="354">
        <v>44000</v>
      </c>
      <c r="H28" s="354">
        <f>E28</f>
        <v>51764</v>
      </c>
      <c r="I28" s="354">
        <v>7764</v>
      </c>
      <c r="J28" s="356"/>
      <c r="K28" s="356"/>
      <c r="L28" s="354">
        <v>7764</v>
      </c>
      <c r="M28" s="356">
        <v>44000</v>
      </c>
      <c r="N28" s="356"/>
      <c r="O28" s="356"/>
      <c r="P28" s="356"/>
      <c r="Q28" s="356">
        <v>44000</v>
      </c>
    </row>
    <row r="29" spans="1:17" ht="12.75">
      <c r="A29" s="345"/>
      <c r="B29" s="346"/>
      <c r="C29" s="350"/>
      <c r="D29" s="357" t="s">
        <v>502</v>
      </c>
      <c r="E29" s="354">
        <v>51764</v>
      </c>
      <c r="F29" s="354">
        <f>E29-G29</f>
        <v>7764</v>
      </c>
      <c r="G29" s="358">
        <v>44000</v>
      </c>
      <c r="H29" s="354">
        <f>E29</f>
        <v>51764</v>
      </c>
      <c r="I29" s="354">
        <v>7764</v>
      </c>
      <c r="J29" s="359"/>
      <c r="K29" s="359"/>
      <c r="L29" s="354">
        <v>7764</v>
      </c>
      <c r="M29" s="359">
        <v>44000</v>
      </c>
      <c r="N29" s="359"/>
      <c r="O29" s="359"/>
      <c r="P29" s="359"/>
      <c r="Q29" s="359">
        <v>44000</v>
      </c>
    </row>
    <row r="30" spans="1:17" ht="12.75">
      <c r="A30" s="345"/>
      <c r="B30" s="346" t="s">
        <v>495</v>
      </c>
      <c r="C30" s="350"/>
      <c r="D30" s="350"/>
      <c r="E30" s="348"/>
      <c r="F30" s="348"/>
      <c r="G30" s="348"/>
      <c r="H30" s="350"/>
      <c r="I30" s="350"/>
      <c r="J30" s="350"/>
      <c r="K30" s="350"/>
      <c r="L30" s="350"/>
      <c r="M30" s="350"/>
      <c r="N30" s="350"/>
      <c r="O30" s="350"/>
      <c r="P30" s="350"/>
      <c r="Q30" s="359"/>
    </row>
    <row r="31" spans="1:17" ht="12.75">
      <c r="A31" s="345"/>
      <c r="B31" s="346" t="s">
        <v>496</v>
      </c>
      <c r="C31" s="350"/>
      <c r="D31" s="350"/>
      <c r="E31" s="348"/>
      <c r="F31" s="348"/>
      <c r="G31" s="348"/>
      <c r="H31" s="350"/>
      <c r="I31" s="350"/>
      <c r="J31" s="350"/>
      <c r="K31" s="350"/>
      <c r="L31" s="350"/>
      <c r="M31" s="350"/>
      <c r="N31" s="350"/>
      <c r="O31" s="350"/>
      <c r="P31" s="350"/>
      <c r="Q31" s="350"/>
    </row>
    <row r="32" spans="1:17" ht="12.75">
      <c r="A32" s="345"/>
      <c r="B32" s="346" t="s">
        <v>503</v>
      </c>
      <c r="C32" s="350"/>
      <c r="D32" s="350"/>
      <c r="E32" s="348"/>
      <c r="F32" s="348"/>
      <c r="G32" s="348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12.75">
      <c r="A33" s="360" t="s">
        <v>504</v>
      </c>
      <c r="B33" s="361" t="s">
        <v>498</v>
      </c>
      <c r="C33" s="362" t="s">
        <v>453</v>
      </c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</row>
    <row r="34" spans="1:17" ht="12.75">
      <c r="A34" s="360"/>
      <c r="B34" s="361" t="s">
        <v>489</v>
      </c>
      <c r="C34" s="364" t="s">
        <v>505</v>
      </c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</row>
    <row r="35" spans="1:17" ht="12.75">
      <c r="A35" s="360"/>
      <c r="B35" s="361" t="s">
        <v>490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</row>
    <row r="36" spans="1:17" ht="12.75">
      <c r="A36" s="360"/>
      <c r="B36" s="361" t="s">
        <v>491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</row>
    <row r="37" spans="1:17" ht="12.75">
      <c r="A37" s="360"/>
      <c r="B37" s="361" t="s">
        <v>492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</row>
    <row r="38" spans="1:17" ht="12.75">
      <c r="A38" s="360"/>
      <c r="B38" s="361" t="s">
        <v>493</v>
      </c>
      <c r="C38" s="363"/>
      <c r="D38" s="365"/>
      <c r="E38" s="366">
        <v>80000</v>
      </c>
      <c r="F38" s="367"/>
      <c r="G38" s="366">
        <v>80000</v>
      </c>
      <c r="H38" s="366">
        <v>80000</v>
      </c>
      <c r="I38" s="367"/>
      <c r="J38" s="367"/>
      <c r="K38" s="367"/>
      <c r="L38" s="367"/>
      <c r="M38" s="366">
        <v>80000</v>
      </c>
      <c r="N38" s="367"/>
      <c r="O38" s="367"/>
      <c r="P38" s="367"/>
      <c r="Q38" s="366">
        <v>80000</v>
      </c>
    </row>
    <row r="39" spans="1:17" ht="12.75">
      <c r="A39" s="360"/>
      <c r="B39" s="361" t="s">
        <v>494</v>
      </c>
      <c r="C39" s="363"/>
      <c r="D39" s="365" t="s">
        <v>501</v>
      </c>
      <c r="E39" s="366">
        <v>80000</v>
      </c>
      <c r="F39" s="367"/>
      <c r="G39" s="366">
        <v>80000</v>
      </c>
      <c r="H39" s="366">
        <v>80000</v>
      </c>
      <c r="I39" s="367"/>
      <c r="J39" s="367"/>
      <c r="K39" s="367"/>
      <c r="L39" s="367"/>
      <c r="M39" s="367">
        <v>80000</v>
      </c>
      <c r="N39" s="367"/>
      <c r="O39" s="367"/>
      <c r="P39" s="367"/>
      <c r="Q39" s="366">
        <v>80000</v>
      </c>
    </row>
    <row r="40" spans="1:17" ht="12.75">
      <c r="A40" s="360"/>
      <c r="B40" s="361"/>
      <c r="C40" s="363"/>
      <c r="D40" s="362" t="s">
        <v>506</v>
      </c>
      <c r="E40" s="367">
        <v>80000</v>
      </c>
      <c r="F40" s="367"/>
      <c r="G40" s="367">
        <v>80000</v>
      </c>
      <c r="H40" s="367">
        <v>80000</v>
      </c>
      <c r="I40" s="367"/>
      <c r="J40" s="367"/>
      <c r="K40" s="367"/>
      <c r="L40" s="367"/>
      <c r="M40" s="367">
        <v>80000</v>
      </c>
      <c r="N40" s="367"/>
      <c r="O40" s="367"/>
      <c r="P40" s="367"/>
      <c r="Q40" s="367">
        <v>80000</v>
      </c>
    </row>
    <row r="41" spans="1:17" ht="12.75">
      <c r="A41" s="360"/>
      <c r="B41" s="361" t="s">
        <v>495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</row>
    <row r="42" spans="1:17" ht="12.75">
      <c r="A42" s="360"/>
      <c r="B42" s="361" t="s">
        <v>496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</row>
    <row r="43" spans="1:17" ht="12.75">
      <c r="A43" s="368"/>
      <c r="B43" s="361" t="s">
        <v>497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</row>
    <row r="44" spans="1:17" s="344" customFormat="1" ht="15" customHeight="1">
      <c r="A44" s="369" t="s">
        <v>507</v>
      </c>
      <c r="B44" s="369"/>
      <c r="C44" s="370" t="s">
        <v>453</v>
      </c>
      <c r="D44" s="370"/>
      <c r="E44" s="371">
        <f>E27+E38</f>
        <v>131764</v>
      </c>
      <c r="F44" s="371">
        <f>F22+F38</f>
        <v>7764</v>
      </c>
      <c r="G44" s="371">
        <f>G27+G38</f>
        <v>124000</v>
      </c>
      <c r="H44" s="371">
        <f>H27+H38</f>
        <v>131764</v>
      </c>
      <c r="I44" s="371">
        <f>I27+I38</f>
        <v>7764</v>
      </c>
      <c r="J44" s="371"/>
      <c r="K44" s="371"/>
      <c r="L44" s="371">
        <f>L22</f>
        <v>7764</v>
      </c>
      <c r="M44" s="371">
        <v>124000</v>
      </c>
      <c r="N44" s="371"/>
      <c r="O44" s="371"/>
      <c r="P44" s="371"/>
      <c r="Q44" s="371">
        <f>Q27+Q38</f>
        <v>124000</v>
      </c>
    </row>
    <row r="46" spans="1:10" ht="12.75">
      <c r="A46" s="372" t="s">
        <v>508</v>
      </c>
      <c r="B46" s="372"/>
      <c r="C46" s="372"/>
      <c r="D46" s="372"/>
      <c r="E46" s="372"/>
      <c r="F46" s="372"/>
      <c r="G46" s="372"/>
      <c r="H46" s="372"/>
      <c r="I46" s="372"/>
      <c r="J46" s="372"/>
    </row>
    <row r="47" spans="1:10" ht="12.75">
      <c r="A47" s="373" t="s">
        <v>509</v>
      </c>
      <c r="B47" s="373"/>
      <c r="C47" s="373"/>
      <c r="D47" s="373"/>
      <c r="E47" s="373"/>
      <c r="F47" s="373"/>
      <c r="G47" s="373"/>
      <c r="H47" s="373"/>
      <c r="I47" s="373"/>
      <c r="J47" s="373"/>
    </row>
    <row r="48" spans="1:5" ht="12.75">
      <c r="A48" s="373"/>
      <c r="B48" s="373"/>
      <c r="C48" s="373"/>
      <c r="D48" s="373"/>
      <c r="E48" s="373"/>
    </row>
  </sheetData>
  <mergeCells count="33">
    <mergeCell ref="N1:Q1"/>
    <mergeCell ref="N2:Q2"/>
    <mergeCell ref="A3:Q3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C12:D12"/>
    <mergeCell ref="A13:A21"/>
    <mergeCell ref="C13:Q16"/>
    <mergeCell ref="C22:D22"/>
    <mergeCell ref="A23:A32"/>
    <mergeCell ref="C23:Q26"/>
    <mergeCell ref="A33:A42"/>
    <mergeCell ref="C33:D33"/>
    <mergeCell ref="C34:Q37"/>
    <mergeCell ref="A44:B44"/>
    <mergeCell ref="C44:D44"/>
    <mergeCell ref="A46:J46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I37" sqref="I37"/>
    </sheetView>
  </sheetViews>
  <sheetFormatPr defaultColWidth="9.140625" defaultRowHeight="12.75"/>
  <cols>
    <col min="1" max="1" width="7.421875" style="374" customWidth="1"/>
    <col min="2" max="2" width="60.57421875" style="374" customWidth="1"/>
    <col min="3" max="3" width="11.00390625" style="374" customWidth="1"/>
    <col min="4" max="4" width="10.140625" style="374" customWidth="1"/>
    <col min="5" max="5" width="12.00390625" style="374" customWidth="1"/>
    <col min="6" max="6" width="11.00390625" style="374" customWidth="1"/>
    <col min="7" max="8" width="10.140625" style="374" customWidth="1"/>
    <col min="9" max="9" width="11.28125" style="374" customWidth="1"/>
    <col min="10" max="10" width="9.140625" style="374" customWidth="1"/>
    <col min="11" max="11" width="10.00390625" style="374" customWidth="1"/>
    <col min="12" max="16384" width="9.140625" style="374" customWidth="1"/>
  </cols>
  <sheetData>
    <row r="1" spans="1:9" ht="12.75">
      <c r="A1" s="375" t="s">
        <v>510</v>
      </c>
      <c r="B1" s="375"/>
      <c r="C1" s="375"/>
      <c r="D1" s="375"/>
      <c r="E1" s="375"/>
      <c r="F1" s="375"/>
      <c r="G1" s="375"/>
      <c r="H1" s="375"/>
      <c r="I1" s="375"/>
    </row>
    <row r="2" ht="12.75">
      <c r="I2" s="376"/>
    </row>
    <row r="3" spans="1:11" s="381" customFormat="1" ht="35.25" customHeight="1">
      <c r="A3" s="377" t="s">
        <v>167</v>
      </c>
      <c r="B3" s="378" t="s">
        <v>350</v>
      </c>
      <c r="C3" s="379" t="s">
        <v>511</v>
      </c>
      <c r="D3" s="380" t="s">
        <v>512</v>
      </c>
      <c r="E3" s="380"/>
      <c r="F3" s="380"/>
      <c r="G3" s="380"/>
      <c r="H3" s="380"/>
      <c r="I3" s="380"/>
      <c r="J3" s="380"/>
      <c r="K3" s="380"/>
    </row>
    <row r="4" spans="1:11" s="381" customFormat="1" ht="23.25" customHeight="1">
      <c r="A4" s="377"/>
      <c r="B4" s="378"/>
      <c r="C4" s="379"/>
      <c r="D4" s="382" t="s">
        <v>513</v>
      </c>
      <c r="E4" s="382">
        <v>2010</v>
      </c>
      <c r="F4" s="382">
        <v>2011</v>
      </c>
      <c r="G4" s="382">
        <v>2012</v>
      </c>
      <c r="H4" s="382">
        <v>2013</v>
      </c>
      <c r="I4" s="383">
        <v>2014</v>
      </c>
      <c r="J4" s="384">
        <v>2015</v>
      </c>
      <c r="K4" s="380">
        <v>2016</v>
      </c>
    </row>
    <row r="5" spans="1:11" ht="12.75">
      <c r="A5" s="385">
        <v>1</v>
      </c>
      <c r="B5" s="386">
        <v>2</v>
      </c>
      <c r="C5" s="385">
        <v>3</v>
      </c>
      <c r="D5" s="385">
        <v>4</v>
      </c>
      <c r="E5" s="385">
        <v>5</v>
      </c>
      <c r="F5" s="385">
        <v>6</v>
      </c>
      <c r="G5" s="385">
        <v>7</v>
      </c>
      <c r="H5" s="385">
        <v>8</v>
      </c>
      <c r="I5" s="387">
        <v>9</v>
      </c>
      <c r="J5" s="388">
        <v>10</v>
      </c>
      <c r="K5" s="389">
        <v>11</v>
      </c>
    </row>
    <row r="6" spans="1:11" s="381" customFormat="1" ht="22.5" customHeight="1">
      <c r="A6" s="390" t="s">
        <v>171</v>
      </c>
      <c r="B6" s="391" t="s">
        <v>514</v>
      </c>
      <c r="C6" s="392">
        <f>C7+C11</f>
        <v>3151596.3600000003</v>
      </c>
      <c r="D6" s="392"/>
      <c r="E6" s="392">
        <f>E7+E11</f>
        <v>11258723.42</v>
      </c>
      <c r="F6" s="392">
        <f>F7+F11</f>
        <v>12998723.42</v>
      </c>
      <c r="G6" s="392">
        <f>G7+G11-G21</f>
        <v>11698723.42</v>
      </c>
      <c r="H6" s="392">
        <f>H7+H11-H21</f>
        <v>9998723.42</v>
      </c>
      <c r="I6" s="393">
        <f>I7+I11-I21</f>
        <v>8348723.42</v>
      </c>
      <c r="J6" s="393">
        <f>J7+J11-J21</f>
        <v>6488723.42</v>
      </c>
      <c r="K6" s="392">
        <f>K7+K11-K21</f>
        <v>4588723.42</v>
      </c>
    </row>
    <row r="7" spans="1:11" ht="26.25" customHeight="1">
      <c r="A7" s="394" t="s">
        <v>488</v>
      </c>
      <c r="B7" s="395" t="s">
        <v>515</v>
      </c>
      <c r="C7" s="392">
        <f>C8+C9</f>
        <v>2697865.8600000003</v>
      </c>
      <c r="D7" s="392">
        <f>D8+D9</f>
        <v>149628.5</v>
      </c>
      <c r="E7" s="392">
        <f>C6-C21-D7</f>
        <v>1838723.4200000004</v>
      </c>
      <c r="F7" s="392">
        <f aca="true" t="shared" si="0" ref="F7:K7">E6-E21</f>
        <v>10398723.42</v>
      </c>
      <c r="G7" s="392">
        <f t="shared" si="0"/>
        <v>11198723.42</v>
      </c>
      <c r="H7" s="392">
        <f t="shared" si="0"/>
        <v>9898723.42</v>
      </c>
      <c r="I7" s="393">
        <f t="shared" si="0"/>
        <v>8298723.42</v>
      </c>
      <c r="J7" s="393">
        <f t="shared" si="0"/>
        <v>6648723.42</v>
      </c>
      <c r="K7" s="392">
        <f t="shared" si="0"/>
        <v>4688723.42</v>
      </c>
    </row>
    <row r="8" spans="1:11" ht="15" customHeight="1">
      <c r="A8" s="385" t="s">
        <v>516</v>
      </c>
      <c r="B8" s="396" t="s">
        <v>517</v>
      </c>
      <c r="C8" s="392">
        <v>1604773</v>
      </c>
      <c r="D8" s="392">
        <v>149628.5</v>
      </c>
      <c r="E8" s="392">
        <v>1288309</v>
      </c>
      <c r="F8" s="392">
        <v>2605661.6</v>
      </c>
      <c r="G8" s="392">
        <v>1900000</v>
      </c>
      <c r="H8" s="392">
        <v>1800000</v>
      </c>
      <c r="I8" s="393">
        <v>1500000</v>
      </c>
      <c r="J8" s="393">
        <v>1400000</v>
      </c>
      <c r="K8" s="392">
        <v>1350000</v>
      </c>
    </row>
    <row r="9" spans="1:11" ht="15" customHeight="1">
      <c r="A9" s="385" t="s">
        <v>518</v>
      </c>
      <c r="B9" s="396" t="s">
        <v>519</v>
      </c>
      <c r="C9" s="392">
        <v>1093092.86</v>
      </c>
      <c r="D9" s="392"/>
      <c r="E9" s="392">
        <f aca="true" t="shared" si="1" ref="E9:K9">E7-E8</f>
        <v>550414.4200000004</v>
      </c>
      <c r="F9" s="392">
        <f t="shared" si="1"/>
        <v>7793061.82</v>
      </c>
      <c r="G9" s="392">
        <f t="shared" si="1"/>
        <v>9298723.42</v>
      </c>
      <c r="H9" s="392">
        <f t="shared" si="1"/>
        <v>8098723.42</v>
      </c>
      <c r="I9" s="393">
        <f t="shared" si="1"/>
        <v>6798723.42</v>
      </c>
      <c r="J9" s="393">
        <f t="shared" si="1"/>
        <v>5248723.42</v>
      </c>
      <c r="K9" s="392">
        <f t="shared" si="1"/>
        <v>3338723.42</v>
      </c>
    </row>
    <row r="10" spans="1:11" ht="15" customHeight="1">
      <c r="A10" s="385" t="s">
        <v>520</v>
      </c>
      <c r="B10" s="396" t="s">
        <v>521</v>
      </c>
      <c r="C10" s="392"/>
      <c r="D10" s="392"/>
      <c r="E10" s="392"/>
      <c r="F10" s="392"/>
      <c r="G10" s="392"/>
      <c r="H10" s="392"/>
      <c r="I10" s="393"/>
      <c r="J10" s="393"/>
      <c r="K10" s="392"/>
    </row>
    <row r="11" spans="1:11" ht="17.25" customHeight="1">
      <c r="A11" s="394" t="s">
        <v>522</v>
      </c>
      <c r="B11" s="395" t="s">
        <v>523</v>
      </c>
      <c r="C11" s="392">
        <v>453730.5</v>
      </c>
      <c r="D11" s="392"/>
      <c r="E11" s="392">
        <f aca="true" t="shared" si="2" ref="E11:K11">SUM(E12:E16)</f>
        <v>9420000</v>
      </c>
      <c r="F11" s="392">
        <f t="shared" si="2"/>
        <v>2600000</v>
      </c>
      <c r="G11" s="392">
        <f t="shared" si="2"/>
        <v>2300000</v>
      </c>
      <c r="H11" s="392">
        <f t="shared" si="2"/>
        <v>1800000</v>
      </c>
      <c r="I11" s="393">
        <f t="shared" si="2"/>
        <v>1750000</v>
      </c>
      <c r="J11" s="393">
        <f t="shared" si="2"/>
        <v>1640000</v>
      </c>
      <c r="K11" s="392">
        <f t="shared" si="2"/>
        <v>1750000</v>
      </c>
    </row>
    <row r="12" spans="1:11" ht="15" customHeight="1">
      <c r="A12" s="385" t="s">
        <v>516</v>
      </c>
      <c r="B12" s="396" t="s">
        <v>524</v>
      </c>
      <c r="C12" s="392">
        <f>C11</f>
        <v>453730.5</v>
      </c>
      <c r="D12" s="392"/>
      <c r="E12" s="392">
        <v>1774500</v>
      </c>
      <c r="F12" s="392">
        <v>600000</v>
      </c>
      <c r="G12" s="392">
        <v>500000</v>
      </c>
      <c r="H12" s="392">
        <v>300000</v>
      </c>
      <c r="I12" s="393">
        <v>250000</v>
      </c>
      <c r="J12" s="393">
        <v>240000</v>
      </c>
      <c r="K12" s="392">
        <v>250000</v>
      </c>
    </row>
    <row r="13" spans="1:11" ht="15" customHeight="1">
      <c r="A13" s="385" t="s">
        <v>518</v>
      </c>
      <c r="B13" s="396" t="s">
        <v>525</v>
      </c>
      <c r="C13" s="392"/>
      <c r="D13" s="392"/>
      <c r="E13" s="392">
        <v>6945500</v>
      </c>
      <c r="F13" s="392">
        <v>2000000</v>
      </c>
      <c r="G13" s="392">
        <v>1800000</v>
      </c>
      <c r="H13" s="392">
        <v>1500000</v>
      </c>
      <c r="I13" s="393">
        <v>1500000</v>
      </c>
      <c r="J13" s="393">
        <v>1400000</v>
      </c>
      <c r="K13" s="392">
        <v>1500000</v>
      </c>
    </row>
    <row r="14" spans="1:11" ht="15" customHeight="1">
      <c r="A14" s="385"/>
      <c r="B14" s="397" t="s">
        <v>526</v>
      </c>
      <c r="C14" s="392"/>
      <c r="D14" s="392"/>
      <c r="E14" s="392"/>
      <c r="F14" s="392"/>
      <c r="G14" s="392"/>
      <c r="H14" s="392"/>
      <c r="I14" s="393"/>
      <c r="J14" s="393"/>
      <c r="K14" s="392"/>
    </row>
    <row r="15" spans="1:11" ht="15" customHeight="1">
      <c r="A15" s="385" t="s">
        <v>520</v>
      </c>
      <c r="B15" s="396" t="s">
        <v>482</v>
      </c>
      <c r="C15" s="392"/>
      <c r="D15" s="392"/>
      <c r="E15" s="392"/>
      <c r="F15" s="392"/>
      <c r="G15" s="392"/>
      <c r="H15" s="392"/>
      <c r="I15" s="393"/>
      <c r="J15" s="393"/>
      <c r="K15" s="392"/>
    </row>
    <row r="16" spans="1:11" ht="15" customHeight="1">
      <c r="A16" s="385" t="s">
        <v>527</v>
      </c>
      <c r="B16" s="396" t="s">
        <v>528</v>
      </c>
      <c r="C16" s="392"/>
      <c r="D16" s="392"/>
      <c r="E16" s="392">
        <v>700000</v>
      </c>
      <c r="F16" s="392"/>
      <c r="G16" s="392"/>
      <c r="H16" s="392"/>
      <c r="I16" s="393"/>
      <c r="J16" s="393"/>
      <c r="K16" s="392"/>
    </row>
    <row r="17" spans="1:11" ht="20.25" customHeight="1">
      <c r="A17" s="394" t="s">
        <v>529</v>
      </c>
      <c r="B17" s="395" t="s">
        <v>530</v>
      </c>
      <c r="C17" s="398">
        <v>0</v>
      </c>
      <c r="D17" s="398"/>
      <c r="E17" s="398"/>
      <c r="F17" s="398"/>
      <c r="G17" s="398"/>
      <c r="H17" s="398"/>
      <c r="I17" s="399"/>
      <c r="J17" s="399"/>
      <c r="K17" s="398"/>
    </row>
    <row r="18" spans="1:11" ht="15" customHeight="1">
      <c r="A18" s="385" t="s">
        <v>516</v>
      </c>
      <c r="B18" s="397" t="s">
        <v>531</v>
      </c>
      <c r="C18" s="392"/>
      <c r="D18" s="392"/>
      <c r="E18" s="392"/>
      <c r="F18" s="392"/>
      <c r="G18" s="392"/>
      <c r="H18" s="392"/>
      <c r="I18" s="393"/>
      <c r="J18" s="393"/>
      <c r="K18" s="392"/>
    </row>
    <row r="19" spans="1:11" ht="15" customHeight="1">
      <c r="A19" s="385" t="s">
        <v>518</v>
      </c>
      <c r="B19" s="397" t="s">
        <v>532</v>
      </c>
      <c r="C19" s="392"/>
      <c r="D19" s="392"/>
      <c r="E19" s="392"/>
      <c r="F19" s="392"/>
      <c r="G19" s="392"/>
      <c r="H19" s="392"/>
      <c r="I19" s="393"/>
      <c r="J19" s="393"/>
      <c r="K19" s="392"/>
    </row>
    <row r="20" spans="1:11" s="381" customFormat="1" ht="22.5" customHeight="1">
      <c r="A20" s="390">
        <v>2</v>
      </c>
      <c r="B20" s="391" t="s">
        <v>533</v>
      </c>
      <c r="C20" s="398">
        <f>C21+C25+C26</f>
        <v>1253244.44</v>
      </c>
      <c r="D20" s="392"/>
      <c r="E20" s="398">
        <f aca="true" t="shared" si="3" ref="E20:K20">E21+E25+E26</f>
        <v>960000</v>
      </c>
      <c r="F20" s="398">
        <f t="shared" si="3"/>
        <v>2250000</v>
      </c>
      <c r="G20" s="398">
        <f t="shared" si="3"/>
        <v>2250000</v>
      </c>
      <c r="H20" s="398">
        <f t="shared" si="3"/>
        <v>2130000</v>
      </c>
      <c r="I20" s="399">
        <f t="shared" si="3"/>
        <v>2130000</v>
      </c>
      <c r="J20" s="399">
        <f t="shared" si="3"/>
        <v>2250000</v>
      </c>
      <c r="K20" s="398">
        <f t="shared" si="3"/>
        <v>2280000</v>
      </c>
    </row>
    <row r="21" spans="1:11" s="381" customFormat="1" ht="24.75" customHeight="1">
      <c r="A21" s="390" t="s">
        <v>499</v>
      </c>
      <c r="B21" s="391" t="s">
        <v>534</v>
      </c>
      <c r="C21" s="392">
        <f>C22+C23+C24</f>
        <v>1163244.44</v>
      </c>
      <c r="D21" s="392"/>
      <c r="E21" s="392">
        <f>E22+E23+E24</f>
        <v>860000</v>
      </c>
      <c r="F21" s="392">
        <f>F22+F23+F24</f>
        <v>1800000</v>
      </c>
      <c r="G21" s="392">
        <f>G22+G23+G24</f>
        <v>1800000</v>
      </c>
      <c r="H21" s="392">
        <f>H22+H23+H24</f>
        <v>1700000</v>
      </c>
      <c r="I21" s="393">
        <v>1700000</v>
      </c>
      <c r="J21" s="393">
        <v>1800000</v>
      </c>
      <c r="K21" s="392">
        <v>1850000</v>
      </c>
    </row>
    <row r="22" spans="1:11" ht="15" customHeight="1">
      <c r="A22" s="385" t="s">
        <v>516</v>
      </c>
      <c r="B22" s="396" t="s">
        <v>535</v>
      </c>
      <c r="C22" s="392">
        <v>1163244.44</v>
      </c>
      <c r="D22" s="392"/>
      <c r="E22" s="392">
        <v>860000</v>
      </c>
      <c r="F22" s="392">
        <v>1800000</v>
      </c>
      <c r="G22" s="392">
        <v>1800000</v>
      </c>
      <c r="H22" s="392">
        <v>1700000</v>
      </c>
      <c r="I22" s="393">
        <v>1700000</v>
      </c>
      <c r="J22" s="393">
        <v>1800000</v>
      </c>
      <c r="K22" s="392">
        <v>1850000</v>
      </c>
    </row>
    <row r="23" spans="1:11" ht="15" customHeight="1">
      <c r="A23" s="385" t="s">
        <v>518</v>
      </c>
      <c r="B23" s="396" t="s">
        <v>536</v>
      </c>
      <c r="C23" s="392"/>
      <c r="D23" s="392"/>
      <c r="E23" s="392"/>
      <c r="F23" s="392"/>
      <c r="G23" s="392"/>
      <c r="H23" s="392"/>
      <c r="I23" s="393"/>
      <c r="J23" s="393"/>
      <c r="K23" s="392"/>
    </row>
    <row r="24" spans="1:11" ht="15" customHeight="1">
      <c r="A24" s="385" t="s">
        <v>520</v>
      </c>
      <c r="B24" s="396" t="s">
        <v>537</v>
      </c>
      <c r="C24" s="392"/>
      <c r="D24" s="392"/>
      <c r="E24" s="392"/>
      <c r="F24" s="392"/>
      <c r="G24" s="392"/>
      <c r="H24" s="392"/>
      <c r="I24" s="393"/>
      <c r="J24" s="393"/>
      <c r="K24" s="392"/>
    </row>
    <row r="25" spans="1:11" ht="15.75" customHeight="1">
      <c r="A25" s="394" t="s">
        <v>504</v>
      </c>
      <c r="B25" s="395" t="s">
        <v>538</v>
      </c>
      <c r="C25" s="392"/>
      <c r="D25" s="392"/>
      <c r="E25" s="392"/>
      <c r="F25" s="392"/>
      <c r="G25" s="392"/>
      <c r="H25" s="392"/>
      <c r="I25" s="393"/>
      <c r="J25" s="393"/>
      <c r="K25" s="392"/>
    </row>
    <row r="26" spans="1:11" s="400" customFormat="1" ht="14.25" customHeight="1">
      <c r="A26" s="394" t="s">
        <v>539</v>
      </c>
      <c r="B26" s="395" t="s">
        <v>540</v>
      </c>
      <c r="C26" s="398">
        <v>90000</v>
      </c>
      <c r="D26" s="398"/>
      <c r="E26" s="398">
        <v>100000</v>
      </c>
      <c r="F26" s="398">
        <v>450000</v>
      </c>
      <c r="G26" s="398">
        <v>450000</v>
      </c>
      <c r="H26" s="398">
        <v>430000</v>
      </c>
      <c r="I26" s="399">
        <v>430000</v>
      </c>
      <c r="J26" s="399">
        <v>450000</v>
      </c>
      <c r="K26" s="398">
        <v>430000</v>
      </c>
    </row>
    <row r="27" spans="1:11" s="381" customFormat="1" ht="22.5" customHeight="1">
      <c r="A27" s="390" t="s">
        <v>175</v>
      </c>
      <c r="B27" s="391" t="s">
        <v>541</v>
      </c>
      <c r="C27" s="392">
        <v>27000000</v>
      </c>
      <c r="D27" s="392"/>
      <c r="E27" s="392">
        <v>24945500</v>
      </c>
      <c r="F27" s="392">
        <v>26200000</v>
      </c>
      <c r="G27" s="392">
        <v>27500000</v>
      </c>
      <c r="H27" s="392">
        <v>28900000</v>
      </c>
      <c r="I27" s="393">
        <v>30000000</v>
      </c>
      <c r="J27" s="393">
        <v>32000000</v>
      </c>
      <c r="K27" s="392">
        <v>32000000</v>
      </c>
    </row>
    <row r="28" spans="1:11" s="401" customFormat="1" ht="22.5" customHeight="1">
      <c r="A28" s="390" t="s">
        <v>183</v>
      </c>
      <c r="B28" s="391" t="s">
        <v>542</v>
      </c>
      <c r="C28" s="392">
        <v>26290486.06</v>
      </c>
      <c r="D28" s="392"/>
      <c r="E28" s="392">
        <v>33505500</v>
      </c>
      <c r="F28" s="392">
        <v>27000000</v>
      </c>
      <c r="G28" s="392">
        <v>28000000</v>
      </c>
      <c r="H28" s="392">
        <v>29000000</v>
      </c>
      <c r="I28" s="393">
        <v>30050000</v>
      </c>
      <c r="J28" s="393">
        <v>31840000</v>
      </c>
      <c r="K28" s="392">
        <v>31900000</v>
      </c>
    </row>
    <row r="29" spans="1:11" s="401" customFormat="1" ht="22.5" customHeight="1">
      <c r="A29" s="390" t="s">
        <v>186</v>
      </c>
      <c r="B29" s="391" t="s">
        <v>543</v>
      </c>
      <c r="C29" s="392">
        <v>800000</v>
      </c>
      <c r="D29" s="392"/>
      <c r="E29" s="392">
        <f aca="true" t="shared" si="4" ref="E29:K29">E27-E28</f>
        <v>-8560000</v>
      </c>
      <c r="F29" s="392">
        <f t="shared" si="4"/>
        <v>-800000</v>
      </c>
      <c r="G29" s="392">
        <f t="shared" si="4"/>
        <v>-500000</v>
      </c>
      <c r="H29" s="392">
        <f t="shared" si="4"/>
        <v>-100000</v>
      </c>
      <c r="I29" s="393">
        <f t="shared" si="4"/>
        <v>-50000</v>
      </c>
      <c r="J29" s="393">
        <f t="shared" si="4"/>
        <v>160000</v>
      </c>
      <c r="K29" s="392">
        <f t="shared" si="4"/>
        <v>100000</v>
      </c>
    </row>
    <row r="30" spans="1:11" s="381" customFormat="1" ht="16.5" customHeight="1">
      <c r="A30" s="390" t="s">
        <v>189</v>
      </c>
      <c r="B30" s="391" t="s">
        <v>544</v>
      </c>
      <c r="C30" s="392"/>
      <c r="D30" s="392"/>
      <c r="E30" s="392"/>
      <c r="F30" s="392"/>
      <c r="G30" s="392"/>
      <c r="H30" s="392"/>
      <c r="I30" s="393"/>
      <c r="J30" s="393"/>
      <c r="K30" s="392"/>
    </row>
    <row r="31" spans="1:11" ht="15" customHeight="1">
      <c r="A31" s="394" t="s">
        <v>545</v>
      </c>
      <c r="B31" s="402" t="s">
        <v>546</v>
      </c>
      <c r="C31" s="392">
        <f>(C6-C21)/C27%</f>
        <v>7.3642663703703715</v>
      </c>
      <c r="D31" s="392"/>
      <c r="E31" s="392">
        <f aca="true" t="shared" si="5" ref="E31:K31">(E6-E21)/E27%</f>
        <v>41.68576865566936</v>
      </c>
      <c r="F31" s="392">
        <f t="shared" si="5"/>
        <v>42.743219160305344</v>
      </c>
      <c r="G31" s="392">
        <f t="shared" si="5"/>
        <v>35.99535789090909</v>
      </c>
      <c r="H31" s="392">
        <f t="shared" si="5"/>
        <v>28.71530595155709</v>
      </c>
      <c r="I31" s="393">
        <f t="shared" si="5"/>
        <v>22.1624114</v>
      </c>
      <c r="J31" s="393">
        <f t="shared" si="5"/>
        <v>14.6522606875</v>
      </c>
      <c r="K31" s="392">
        <f t="shared" si="5"/>
        <v>8.5585106875</v>
      </c>
    </row>
    <row r="32" spans="1:11" ht="28.5" customHeight="1">
      <c r="A32" s="394" t="s">
        <v>547</v>
      </c>
      <c r="B32" s="402" t="s">
        <v>548</v>
      </c>
      <c r="C32" s="392"/>
      <c r="D32" s="392"/>
      <c r="E32" s="392"/>
      <c r="F32" s="392"/>
      <c r="G32" s="392"/>
      <c r="H32" s="392"/>
      <c r="I32" s="393"/>
      <c r="J32" s="393"/>
      <c r="K32" s="392"/>
    </row>
    <row r="33" spans="1:11" ht="15" customHeight="1">
      <c r="A33" s="394" t="s">
        <v>549</v>
      </c>
      <c r="B33" s="402" t="s">
        <v>550</v>
      </c>
      <c r="C33" s="392">
        <f>C20/C27%</f>
        <v>4.641646074074074</v>
      </c>
      <c r="D33" s="392"/>
      <c r="E33" s="392">
        <f aca="true" t="shared" si="6" ref="E33:K33">E20/E27%</f>
        <v>3.848389489086208</v>
      </c>
      <c r="F33" s="392">
        <f t="shared" si="6"/>
        <v>8.587786259541986</v>
      </c>
      <c r="G33" s="392">
        <f t="shared" si="6"/>
        <v>8.181818181818182</v>
      </c>
      <c r="H33" s="392">
        <f t="shared" si="6"/>
        <v>7.370242214532872</v>
      </c>
      <c r="I33" s="393">
        <f t="shared" si="6"/>
        <v>7.1</v>
      </c>
      <c r="J33" s="393">
        <f t="shared" si="6"/>
        <v>7.03125</v>
      </c>
      <c r="K33" s="392">
        <f t="shared" si="6"/>
        <v>7.125</v>
      </c>
    </row>
    <row r="34" spans="1:11" ht="15.75" customHeight="1">
      <c r="A34" s="394" t="s">
        <v>551</v>
      </c>
      <c r="B34" s="402" t="s">
        <v>552</v>
      </c>
      <c r="C34" s="392"/>
      <c r="D34" s="392"/>
      <c r="E34" s="392"/>
      <c r="F34" s="392"/>
      <c r="G34" s="392"/>
      <c r="H34" s="392"/>
      <c r="I34" s="393"/>
      <c r="J34" s="393"/>
      <c r="K34" s="392"/>
    </row>
    <row r="35" ht="16.5" customHeight="1">
      <c r="A35" s="403" t="s">
        <v>553</v>
      </c>
    </row>
    <row r="41" spans="3:11" ht="12.75">
      <c r="C41" s="404">
        <f>C27-C28+C11-C22</f>
        <v>0</v>
      </c>
      <c r="E41" s="404">
        <f aca="true" t="shared" si="7" ref="E41:K41">E27-E28+E11-E22</f>
        <v>0</v>
      </c>
      <c r="F41" s="404">
        <f t="shared" si="7"/>
        <v>0</v>
      </c>
      <c r="G41" s="405">
        <f t="shared" si="7"/>
        <v>0</v>
      </c>
      <c r="H41" s="405">
        <f t="shared" si="7"/>
        <v>0</v>
      </c>
      <c r="I41" s="405">
        <f t="shared" si="7"/>
        <v>0</v>
      </c>
      <c r="J41" s="405">
        <f t="shared" si="7"/>
        <v>0</v>
      </c>
      <c r="K41" s="405">
        <f t="shared" si="7"/>
        <v>0</v>
      </c>
    </row>
  </sheetData>
  <mergeCells count="5">
    <mergeCell ref="A1:I1"/>
    <mergeCell ref="A3:A4"/>
    <mergeCell ref="B3:B4"/>
    <mergeCell ref="C3:C4"/>
    <mergeCell ref="D3:K3"/>
  </mergeCells>
  <printOptions horizontalCentered="1" verticalCentered="1"/>
  <pageMargins left="0.25" right="0.25" top="0.75" bottom="0.75" header="0.5118055555555555" footer="0.5118055555555555"/>
  <pageSetup horizontalDpi="300" verticalDpi="3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E20" sqref="E20"/>
    </sheetView>
  </sheetViews>
  <sheetFormatPr defaultColWidth="9.140625" defaultRowHeight="12.75"/>
  <cols>
    <col min="2" max="2" width="11.421875" style="0" customWidth="1"/>
    <col min="3" max="3" width="36.7109375" style="0" customWidth="1"/>
    <col min="4" max="4" width="17.421875" style="0" customWidth="1"/>
    <col min="5" max="5" width="18.57421875" style="0" customWidth="1"/>
    <col min="6" max="6" width="20.140625" style="0" customWidth="1"/>
  </cols>
  <sheetData>
    <row r="1" spans="5:8" ht="12.75">
      <c r="E1" s="38"/>
      <c r="F1" s="38"/>
      <c r="G1" s="38"/>
      <c r="H1" s="38"/>
    </row>
    <row r="2" ht="24" customHeight="1">
      <c r="E2" t="s">
        <v>67</v>
      </c>
    </row>
    <row r="3" spans="3:5" ht="12.75">
      <c r="C3" s="39"/>
      <c r="E3" t="s">
        <v>68</v>
      </c>
    </row>
    <row r="4" ht="15" customHeight="1">
      <c r="C4" s="40" t="s">
        <v>69</v>
      </c>
    </row>
    <row r="5" ht="8.25" customHeight="1">
      <c r="C5" s="41"/>
    </row>
    <row r="6" ht="11.25" customHeight="1"/>
    <row r="7" spans="1:6" s="44" customFormat="1" ht="14.25" customHeight="1">
      <c r="A7" s="42" t="s">
        <v>3</v>
      </c>
      <c r="B7" s="42" t="s">
        <v>70</v>
      </c>
      <c r="C7" s="42" t="s">
        <v>71</v>
      </c>
      <c r="D7" s="43" t="s">
        <v>72</v>
      </c>
      <c r="E7" s="43"/>
      <c r="F7" s="43"/>
    </row>
    <row r="8" spans="1:6" s="44" customFormat="1" ht="12" customHeight="1">
      <c r="A8" s="42"/>
      <c r="B8" s="42"/>
      <c r="C8" s="42"/>
      <c r="D8" s="45" t="s">
        <v>6</v>
      </c>
      <c r="E8" s="42" t="s">
        <v>7</v>
      </c>
      <c r="F8" s="42"/>
    </row>
    <row r="9" spans="1:6" s="44" customFormat="1" ht="44.25" customHeight="1">
      <c r="A9" s="42"/>
      <c r="B9" s="42"/>
      <c r="C9" s="42"/>
      <c r="D9" s="45"/>
      <c r="E9" s="42" t="s">
        <v>8</v>
      </c>
      <c r="F9" s="45" t="s">
        <v>10</v>
      </c>
    </row>
    <row r="10" spans="1:6" s="47" customFormat="1" ht="8.25" customHeight="1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</row>
    <row r="11" spans="1:6" ht="27" customHeight="1">
      <c r="A11" s="48" t="s">
        <v>13</v>
      </c>
      <c r="B11" s="49" t="s">
        <v>14</v>
      </c>
      <c r="C11" s="49"/>
      <c r="D11" s="50"/>
      <c r="E11" s="51"/>
      <c r="F11" s="51"/>
    </row>
    <row r="12" spans="1:6" ht="19.5" customHeight="1">
      <c r="A12" s="52"/>
      <c r="B12" s="53" t="s">
        <v>73</v>
      </c>
      <c r="C12" s="54" t="s">
        <v>74</v>
      </c>
      <c r="D12" s="55">
        <f>E12+F12</f>
        <v>5129450.69</v>
      </c>
      <c r="E12" s="55">
        <v>0</v>
      </c>
      <c r="F12" s="55">
        <v>5129450.69</v>
      </c>
    </row>
    <row r="13" spans="1:6" ht="18" customHeight="1">
      <c r="A13" s="52"/>
      <c r="B13" s="53" t="s">
        <v>75</v>
      </c>
      <c r="C13" s="54" t="s">
        <v>76</v>
      </c>
      <c r="D13" s="55">
        <f>E13+F13</f>
        <v>9200</v>
      </c>
      <c r="E13" s="55">
        <v>9200</v>
      </c>
      <c r="F13" s="55">
        <v>0</v>
      </c>
    </row>
    <row r="14" spans="1:6" ht="15.75" customHeight="1">
      <c r="A14" s="56" t="s">
        <v>77</v>
      </c>
      <c r="B14" s="56"/>
      <c r="C14" s="56"/>
      <c r="D14" s="57">
        <f>E14+F14</f>
        <v>5138650.69</v>
      </c>
      <c r="E14" s="57">
        <f>SUM(E12:E13)</f>
        <v>9200</v>
      </c>
      <c r="F14" s="57">
        <f>SUM(F12:F13)</f>
        <v>5129450.69</v>
      </c>
    </row>
    <row r="15" spans="1:6" ht="33.75" customHeight="1">
      <c r="A15" s="58">
        <v>400</v>
      </c>
      <c r="B15" s="59" t="s">
        <v>78</v>
      </c>
      <c r="C15" s="59"/>
      <c r="D15" s="50"/>
      <c r="E15" s="51"/>
      <c r="F15" s="51"/>
    </row>
    <row r="16" spans="1:6" ht="19.5" customHeight="1">
      <c r="A16" s="52"/>
      <c r="B16" s="53">
        <v>40002</v>
      </c>
      <c r="C16" s="54" t="s">
        <v>79</v>
      </c>
      <c r="D16" s="55">
        <f>E16+F16</f>
        <v>115000</v>
      </c>
      <c r="E16" s="55">
        <v>0</v>
      </c>
      <c r="F16" s="55">
        <v>115000</v>
      </c>
    </row>
    <row r="17" spans="1:6" ht="19.5" customHeight="1">
      <c r="A17" s="56" t="s">
        <v>80</v>
      </c>
      <c r="B17" s="56"/>
      <c r="C17" s="56"/>
      <c r="D17" s="57">
        <f>E17+F17</f>
        <v>115000</v>
      </c>
      <c r="E17" s="57">
        <f>SUM(E16)</f>
        <v>0</v>
      </c>
      <c r="F17" s="57">
        <f>SUM(F16)</f>
        <v>115000</v>
      </c>
    </row>
    <row r="18" spans="1:6" ht="18.75" customHeight="1">
      <c r="A18" s="58">
        <v>600</v>
      </c>
      <c r="B18" s="59" t="s">
        <v>81</v>
      </c>
      <c r="C18" s="59"/>
      <c r="D18" s="50"/>
      <c r="E18" s="51"/>
      <c r="F18" s="51"/>
    </row>
    <row r="19" spans="1:6" ht="19.5" customHeight="1">
      <c r="A19" s="52"/>
      <c r="B19" s="53">
        <v>60016</v>
      </c>
      <c r="C19" s="54" t="s">
        <v>82</v>
      </c>
      <c r="D19" s="55">
        <f>E19+F19</f>
        <v>3072487</v>
      </c>
      <c r="E19" s="55">
        <v>1129786</v>
      </c>
      <c r="F19" s="55">
        <v>1942701</v>
      </c>
    </row>
    <row r="20" spans="1:6" ht="18" customHeight="1">
      <c r="A20" s="56" t="s">
        <v>83</v>
      </c>
      <c r="B20" s="56"/>
      <c r="C20" s="56"/>
      <c r="D20" s="57">
        <f>E20+F20</f>
        <v>3072487</v>
      </c>
      <c r="E20" s="57">
        <f>SUM(E19)</f>
        <v>1129786</v>
      </c>
      <c r="F20" s="57">
        <f>SUM(F19)</f>
        <v>1942701</v>
      </c>
    </row>
    <row r="21" spans="1:6" ht="27.75" customHeight="1">
      <c r="A21" s="58">
        <v>630</v>
      </c>
      <c r="B21" s="59" t="s">
        <v>84</v>
      </c>
      <c r="C21" s="59"/>
      <c r="D21" s="50"/>
      <c r="E21" s="51"/>
      <c r="F21" s="51"/>
    </row>
    <row r="22" spans="1:6" ht="27" customHeight="1">
      <c r="A22" s="52"/>
      <c r="B22" s="53">
        <v>63095</v>
      </c>
      <c r="C22" s="54" t="s">
        <v>85</v>
      </c>
      <c r="D22" s="55">
        <f>E22+F22</f>
        <v>23000</v>
      </c>
      <c r="E22" s="55">
        <v>23000</v>
      </c>
      <c r="F22" s="55">
        <v>0</v>
      </c>
    </row>
    <row r="23" spans="1:6" ht="18" customHeight="1">
      <c r="A23" s="60" t="s">
        <v>86</v>
      </c>
      <c r="B23" s="60"/>
      <c r="C23" s="60"/>
      <c r="D23" s="61">
        <f>E23+F23</f>
        <v>23000</v>
      </c>
      <c r="E23" s="61">
        <f>SUM(E22)</f>
        <v>23000</v>
      </c>
      <c r="F23" s="61">
        <f>SUM(F22)</f>
        <v>0</v>
      </c>
    </row>
    <row r="24" spans="1:6" ht="27.75" customHeight="1">
      <c r="A24" s="58">
        <v>700</v>
      </c>
      <c r="B24" s="59" t="s">
        <v>19</v>
      </c>
      <c r="C24" s="59"/>
      <c r="D24" s="50"/>
      <c r="E24" s="51"/>
      <c r="F24" s="51"/>
    </row>
    <row r="25" spans="1:6" ht="20.25" customHeight="1">
      <c r="A25" s="52"/>
      <c r="B25" s="53">
        <v>70005</v>
      </c>
      <c r="C25" s="54" t="s">
        <v>87</v>
      </c>
      <c r="D25" s="55">
        <f>E25+F25</f>
        <v>1097333.19</v>
      </c>
      <c r="E25" s="55">
        <v>348000</v>
      </c>
      <c r="F25" s="55">
        <v>749333.19</v>
      </c>
    </row>
    <row r="26" spans="1:6" s="63" customFormat="1" ht="18.75" customHeight="1">
      <c r="A26" s="60" t="s">
        <v>22</v>
      </c>
      <c r="B26" s="60"/>
      <c r="C26" s="60"/>
      <c r="D26" s="61">
        <f>E26+F26</f>
        <v>1097333.19</v>
      </c>
      <c r="E26" s="62">
        <f>SUM(E25)</f>
        <v>348000</v>
      </c>
      <c r="F26" s="62">
        <f>SUM(F25)</f>
        <v>749333.19</v>
      </c>
    </row>
    <row r="27" spans="1:6" ht="20.25" customHeight="1">
      <c r="A27" s="58">
        <v>710</v>
      </c>
      <c r="B27" s="59" t="s">
        <v>88</v>
      </c>
      <c r="C27" s="59"/>
      <c r="D27" s="50"/>
      <c r="E27" s="51"/>
      <c r="F27" s="51"/>
    </row>
    <row r="28" spans="1:6" ht="19.5" customHeight="1">
      <c r="A28" s="52"/>
      <c r="B28" s="53">
        <v>71004</v>
      </c>
      <c r="C28" s="54" t="s">
        <v>89</v>
      </c>
      <c r="D28" s="55">
        <f>E28+F28</f>
        <v>304600</v>
      </c>
      <c r="E28" s="55">
        <v>304600</v>
      </c>
      <c r="F28" s="55">
        <v>0</v>
      </c>
    </row>
    <row r="29" spans="1:6" ht="17.25" customHeight="1">
      <c r="A29" s="52"/>
      <c r="B29" s="53">
        <v>71035</v>
      </c>
      <c r="C29" s="54" t="s">
        <v>90</v>
      </c>
      <c r="D29" s="55">
        <f>E29+F29</f>
        <v>35000</v>
      </c>
      <c r="E29" s="55">
        <v>35000</v>
      </c>
      <c r="F29" s="55">
        <v>0</v>
      </c>
    </row>
    <row r="30" spans="1:6" ht="18" customHeight="1">
      <c r="A30" s="60" t="s">
        <v>91</v>
      </c>
      <c r="B30" s="60"/>
      <c r="C30" s="60"/>
      <c r="D30" s="61">
        <f>E30+F30</f>
        <v>339600</v>
      </c>
      <c r="E30" s="61">
        <f>SUM(E28:E29)</f>
        <v>339600</v>
      </c>
      <c r="F30" s="61">
        <f>SUM(F28:F29)</f>
        <v>0</v>
      </c>
    </row>
    <row r="31" spans="1:6" ht="18" customHeight="1">
      <c r="A31" s="58">
        <v>750</v>
      </c>
      <c r="B31" s="59" t="s">
        <v>23</v>
      </c>
      <c r="C31" s="59"/>
      <c r="D31" s="50"/>
      <c r="E31" s="51"/>
      <c r="F31" s="51"/>
    </row>
    <row r="32" spans="1:6" ht="21" customHeight="1">
      <c r="A32" s="52"/>
      <c r="B32" s="53">
        <v>75011</v>
      </c>
      <c r="C32" s="54" t="s">
        <v>92</v>
      </c>
      <c r="D32" s="55">
        <f>E32+F32</f>
        <v>67944</v>
      </c>
      <c r="E32" s="55">
        <v>67944</v>
      </c>
      <c r="F32" s="55">
        <v>0</v>
      </c>
    </row>
    <row r="33" spans="1:6" ht="12.75">
      <c r="A33" s="52"/>
      <c r="B33" s="53">
        <v>75022</v>
      </c>
      <c r="C33" s="54" t="s">
        <v>93</v>
      </c>
      <c r="D33" s="55">
        <f>E33+F33</f>
        <v>209800</v>
      </c>
      <c r="E33" s="55">
        <v>203800</v>
      </c>
      <c r="F33" s="55">
        <v>6000</v>
      </c>
    </row>
    <row r="34" spans="1:6" ht="23.25">
      <c r="A34" s="52"/>
      <c r="B34" s="53">
        <v>75023</v>
      </c>
      <c r="C34" s="54" t="s">
        <v>94</v>
      </c>
      <c r="D34" s="55">
        <f>E34+F34</f>
        <v>3250439.63</v>
      </c>
      <c r="E34" s="55">
        <v>3219439.63</v>
      </c>
      <c r="F34" s="55">
        <v>31000</v>
      </c>
    </row>
    <row r="35" spans="1:6" ht="18.75" customHeight="1">
      <c r="A35" s="52"/>
      <c r="B35" s="53">
        <v>75075</v>
      </c>
      <c r="C35" s="54" t="s">
        <v>95</v>
      </c>
      <c r="D35" s="55">
        <f>E35+F35</f>
        <v>150000</v>
      </c>
      <c r="E35" s="55">
        <v>150000</v>
      </c>
      <c r="F35" s="55">
        <v>0</v>
      </c>
    </row>
    <row r="36" spans="1:6" ht="18" customHeight="1">
      <c r="A36" s="60" t="s">
        <v>96</v>
      </c>
      <c r="B36" s="60"/>
      <c r="C36" s="60"/>
      <c r="D36" s="61">
        <f>E36+F36</f>
        <v>3678183.63</v>
      </c>
      <c r="E36" s="61">
        <f>SUM(E32:E35)</f>
        <v>3641183.63</v>
      </c>
      <c r="F36" s="61">
        <f>SUM(F32:F35)</f>
        <v>37000</v>
      </c>
    </row>
    <row r="37" spans="1:6" ht="34.5" customHeight="1">
      <c r="A37" s="58">
        <v>751</v>
      </c>
      <c r="B37" s="59" t="s">
        <v>97</v>
      </c>
      <c r="C37" s="59"/>
      <c r="D37" s="50"/>
      <c r="E37" s="51"/>
      <c r="F37" s="51"/>
    </row>
    <row r="38" spans="1:6" ht="23.25">
      <c r="A38" s="52"/>
      <c r="B38" s="53">
        <v>75101</v>
      </c>
      <c r="C38" s="54" t="s">
        <v>98</v>
      </c>
      <c r="D38" s="55">
        <f>E38+F38</f>
        <v>1999</v>
      </c>
      <c r="E38" s="55">
        <v>1999</v>
      </c>
      <c r="F38" s="55">
        <v>0</v>
      </c>
    </row>
    <row r="39" spans="1:6" ht="18" customHeight="1">
      <c r="A39" s="60" t="s">
        <v>28</v>
      </c>
      <c r="B39" s="60"/>
      <c r="C39" s="60"/>
      <c r="D39" s="61">
        <f>E39+F39</f>
        <v>1999</v>
      </c>
      <c r="E39" s="61">
        <f>SUM(E38:E38)</f>
        <v>1999</v>
      </c>
      <c r="F39" s="61">
        <f>SUM(F38:F38)</f>
        <v>0</v>
      </c>
    </row>
    <row r="40" spans="1:6" ht="23.25" customHeight="1">
      <c r="A40" s="58">
        <v>754</v>
      </c>
      <c r="B40" s="59" t="s">
        <v>99</v>
      </c>
      <c r="C40" s="59"/>
      <c r="D40" s="50"/>
      <c r="E40" s="51"/>
      <c r="F40" s="51"/>
    </row>
    <row r="41" spans="1:6" ht="15.75" customHeight="1">
      <c r="A41" s="52"/>
      <c r="B41" s="53">
        <v>75404</v>
      </c>
      <c r="C41" s="54" t="s">
        <v>100</v>
      </c>
      <c r="D41" s="55">
        <f>E41+F41</f>
        <v>25000</v>
      </c>
      <c r="E41" s="55">
        <v>25000</v>
      </c>
      <c r="F41" s="55">
        <v>0</v>
      </c>
    </row>
    <row r="42" spans="1:6" ht="16.5" customHeight="1">
      <c r="A42" s="52"/>
      <c r="B42" s="53">
        <v>75412</v>
      </c>
      <c r="C42" s="54" t="s">
        <v>101</v>
      </c>
      <c r="D42" s="55">
        <f>E42+F42</f>
        <v>310700</v>
      </c>
      <c r="E42" s="55">
        <v>250700</v>
      </c>
      <c r="F42" s="55">
        <v>60000</v>
      </c>
    </row>
    <row r="43" spans="1:6" ht="18" customHeight="1">
      <c r="A43" s="52"/>
      <c r="B43" s="53">
        <v>75414</v>
      </c>
      <c r="C43" s="54" t="s">
        <v>102</v>
      </c>
      <c r="D43" s="55">
        <f>E43+F43</f>
        <v>4000</v>
      </c>
      <c r="E43" s="55">
        <v>4000</v>
      </c>
      <c r="F43" s="55">
        <v>0</v>
      </c>
    </row>
    <row r="44" spans="1:6" ht="15" customHeight="1">
      <c r="A44" s="60" t="s">
        <v>30</v>
      </c>
      <c r="B44" s="60"/>
      <c r="C44" s="60"/>
      <c r="D44" s="61">
        <f>E44+F44</f>
        <v>339700</v>
      </c>
      <c r="E44" s="61">
        <f>SUM(E41:E43)</f>
        <v>279700</v>
      </c>
      <c r="F44" s="61">
        <f>SUM(F41:F43)</f>
        <v>60000</v>
      </c>
    </row>
    <row r="45" spans="1:6" ht="44.25" customHeight="1">
      <c r="A45" s="58">
        <v>756</v>
      </c>
      <c r="B45" s="59" t="s">
        <v>103</v>
      </c>
      <c r="C45" s="59"/>
      <c r="D45" s="50"/>
      <c r="E45" s="51"/>
      <c r="F45" s="51"/>
    </row>
    <row r="46" spans="1:6" ht="23.25">
      <c r="A46" s="52"/>
      <c r="B46" s="53">
        <v>75647</v>
      </c>
      <c r="C46" s="54" t="s">
        <v>104</v>
      </c>
      <c r="D46" s="55">
        <v>87000</v>
      </c>
      <c r="E46" s="55">
        <v>87000</v>
      </c>
      <c r="F46" s="55">
        <v>0</v>
      </c>
    </row>
    <row r="47" spans="1:6" ht="21.75" customHeight="1">
      <c r="A47" s="60" t="s">
        <v>48</v>
      </c>
      <c r="B47" s="60"/>
      <c r="C47" s="60"/>
      <c r="D47" s="61">
        <v>87000</v>
      </c>
      <c r="E47" s="61">
        <v>87000</v>
      </c>
      <c r="F47" s="61">
        <f>SUM(F46)</f>
        <v>0</v>
      </c>
    </row>
    <row r="48" spans="1:6" ht="19.5" customHeight="1">
      <c r="A48" s="58">
        <v>757</v>
      </c>
      <c r="B48" s="59" t="s">
        <v>105</v>
      </c>
      <c r="C48" s="59"/>
      <c r="D48" s="50"/>
      <c r="E48" s="51"/>
      <c r="F48" s="51"/>
    </row>
    <row r="49" spans="1:6" ht="35.25" customHeight="1">
      <c r="A49" s="52"/>
      <c r="B49" s="53">
        <v>75702</v>
      </c>
      <c r="C49" s="54" t="s">
        <v>106</v>
      </c>
      <c r="D49" s="55">
        <f>E49+F49</f>
        <v>100000</v>
      </c>
      <c r="E49" s="55">
        <v>100000</v>
      </c>
      <c r="F49" s="55">
        <v>0</v>
      </c>
    </row>
    <row r="50" spans="1:6" ht="17.25" customHeight="1">
      <c r="A50" s="60" t="s">
        <v>107</v>
      </c>
      <c r="B50" s="60"/>
      <c r="C50" s="60"/>
      <c r="D50" s="61">
        <f>E50+F50</f>
        <v>100000</v>
      </c>
      <c r="E50" s="61">
        <f>SUM(E49)</f>
        <v>100000</v>
      </c>
      <c r="F50" s="61">
        <f>SUM(F49)</f>
        <v>0</v>
      </c>
    </row>
    <row r="51" spans="1:6" ht="26.25" customHeight="1">
      <c r="A51" s="58">
        <v>758</v>
      </c>
      <c r="B51" s="59" t="s">
        <v>49</v>
      </c>
      <c r="C51" s="59"/>
      <c r="D51" s="50"/>
      <c r="E51" s="51"/>
      <c r="F51" s="51"/>
    </row>
    <row r="52" spans="1:6" ht="18.75" customHeight="1">
      <c r="A52" s="52"/>
      <c r="B52" s="53">
        <v>75818</v>
      </c>
      <c r="C52" s="54" t="s">
        <v>108</v>
      </c>
      <c r="D52" s="55">
        <v>66200</v>
      </c>
      <c r="E52" s="55">
        <v>66200</v>
      </c>
      <c r="F52" s="55">
        <v>0</v>
      </c>
    </row>
    <row r="53" spans="1:6" ht="18" customHeight="1">
      <c r="A53" s="60" t="s">
        <v>52</v>
      </c>
      <c r="B53" s="60"/>
      <c r="C53" s="60"/>
      <c r="D53" s="61">
        <f>E53+F53</f>
        <v>66200</v>
      </c>
      <c r="E53" s="61">
        <f>SUM(E52)</f>
        <v>66200</v>
      </c>
      <c r="F53" s="61">
        <f>SUM(F52)</f>
        <v>0</v>
      </c>
    </row>
    <row r="54" spans="1:6" ht="21.75" customHeight="1">
      <c r="A54" s="58">
        <v>801</v>
      </c>
      <c r="B54" s="59" t="s">
        <v>109</v>
      </c>
      <c r="C54" s="59"/>
      <c r="D54" s="50"/>
      <c r="E54" s="51"/>
      <c r="F54" s="51"/>
    </row>
    <row r="55" spans="1:6" ht="20.25" customHeight="1">
      <c r="A55" s="52"/>
      <c r="B55" s="53">
        <v>80101</v>
      </c>
      <c r="C55" s="54" t="s">
        <v>110</v>
      </c>
      <c r="D55" s="55">
        <f aca="true" t="shared" si="0" ref="D55:D62">E55+F55</f>
        <v>7764512.25</v>
      </c>
      <c r="E55" s="55">
        <v>7350198</v>
      </c>
      <c r="F55" s="55">
        <v>414314.25</v>
      </c>
    </row>
    <row r="56" spans="1:6" ht="23.25">
      <c r="A56" s="52"/>
      <c r="B56" s="53">
        <v>80103</v>
      </c>
      <c r="C56" s="54" t="s">
        <v>111</v>
      </c>
      <c r="D56" s="55">
        <f t="shared" si="0"/>
        <v>523607</v>
      </c>
      <c r="E56" s="55">
        <v>523607</v>
      </c>
      <c r="F56" s="55">
        <v>0</v>
      </c>
    </row>
    <row r="57" spans="1:6" ht="15.75" customHeight="1">
      <c r="A57" s="52"/>
      <c r="B57" s="53">
        <v>80104</v>
      </c>
      <c r="C57" s="54" t="s">
        <v>112</v>
      </c>
      <c r="D57" s="55">
        <f t="shared" si="0"/>
        <v>16000</v>
      </c>
      <c r="E57" s="55">
        <v>16000</v>
      </c>
      <c r="F57" s="55">
        <v>0</v>
      </c>
    </row>
    <row r="58" spans="1:6" ht="17.25" customHeight="1">
      <c r="A58" s="52"/>
      <c r="B58" s="53">
        <v>80110</v>
      </c>
      <c r="C58" s="54" t="s">
        <v>113</v>
      </c>
      <c r="D58" s="55">
        <f t="shared" si="0"/>
        <v>2597386</v>
      </c>
      <c r="E58" s="55">
        <v>2597386</v>
      </c>
      <c r="F58" s="55">
        <v>0</v>
      </c>
    </row>
    <row r="59" spans="1:6" ht="16.5" customHeight="1">
      <c r="A59" s="52"/>
      <c r="B59" s="53">
        <v>80113</v>
      </c>
      <c r="C59" s="54" t="s">
        <v>114</v>
      </c>
      <c r="D59" s="55">
        <f t="shared" si="0"/>
        <v>156617</v>
      </c>
      <c r="E59" s="55">
        <v>156617</v>
      </c>
      <c r="F59" s="55">
        <v>0</v>
      </c>
    </row>
    <row r="60" spans="1:6" ht="17.25" customHeight="1">
      <c r="A60" s="52"/>
      <c r="B60" s="53">
        <v>80146</v>
      </c>
      <c r="C60" s="54" t="s">
        <v>115</v>
      </c>
      <c r="D60" s="55">
        <f t="shared" si="0"/>
        <v>22000</v>
      </c>
      <c r="E60" s="55">
        <v>22000</v>
      </c>
      <c r="F60" s="55">
        <v>0</v>
      </c>
    </row>
    <row r="61" spans="1:6" ht="17.25" customHeight="1">
      <c r="A61" s="52"/>
      <c r="B61" s="53">
        <v>80195</v>
      </c>
      <c r="C61" s="54" t="s">
        <v>85</v>
      </c>
      <c r="D61" s="55">
        <f t="shared" si="0"/>
        <v>77982</v>
      </c>
      <c r="E61" s="55">
        <v>77982</v>
      </c>
      <c r="F61" s="55">
        <v>0</v>
      </c>
    </row>
    <row r="62" spans="1:6" ht="18.75" customHeight="1">
      <c r="A62" s="60" t="s">
        <v>116</v>
      </c>
      <c r="B62" s="60"/>
      <c r="C62" s="60"/>
      <c r="D62" s="61">
        <f t="shared" si="0"/>
        <v>11158104.25</v>
      </c>
      <c r="E62" s="61">
        <f>SUM(E55:E61)</f>
        <v>10743790</v>
      </c>
      <c r="F62" s="61">
        <f>SUM(F55:F61)</f>
        <v>414314.25</v>
      </c>
    </row>
    <row r="63" spans="1:6" ht="22.5" customHeight="1">
      <c r="A63" s="58">
        <v>851</v>
      </c>
      <c r="B63" s="59" t="s">
        <v>53</v>
      </c>
      <c r="C63" s="59"/>
      <c r="D63" s="51"/>
      <c r="E63" s="51"/>
      <c r="F63" s="51"/>
    </row>
    <row r="64" spans="1:6" ht="15.75" customHeight="1">
      <c r="A64" s="52"/>
      <c r="B64" s="53">
        <v>85149</v>
      </c>
      <c r="C64" s="54" t="s">
        <v>117</v>
      </c>
      <c r="D64" s="55">
        <f>E64+F64</f>
        <v>100000</v>
      </c>
      <c r="E64" s="55">
        <v>100000</v>
      </c>
      <c r="F64" s="55">
        <v>0</v>
      </c>
    </row>
    <row r="65" spans="1:6" ht="18" customHeight="1">
      <c r="A65" s="52"/>
      <c r="B65" s="53">
        <v>85153</v>
      </c>
      <c r="C65" s="54" t="s">
        <v>118</v>
      </c>
      <c r="D65" s="55">
        <f>E65+F65</f>
        <v>500</v>
      </c>
      <c r="E65" s="55">
        <v>500</v>
      </c>
      <c r="F65" s="55">
        <v>0</v>
      </c>
    </row>
    <row r="66" spans="1:6" ht="24.75" customHeight="1">
      <c r="A66" s="52"/>
      <c r="B66" s="53">
        <v>85154</v>
      </c>
      <c r="C66" s="54" t="s">
        <v>119</v>
      </c>
      <c r="D66" s="55">
        <f>E66+F66</f>
        <v>118500</v>
      </c>
      <c r="E66" s="55">
        <v>118500</v>
      </c>
      <c r="F66" s="55">
        <v>0</v>
      </c>
    </row>
    <row r="67" spans="1:6" ht="27" customHeight="1">
      <c r="A67" s="52"/>
      <c r="B67" s="53">
        <v>85195</v>
      </c>
      <c r="C67" s="54" t="s">
        <v>85</v>
      </c>
      <c r="D67" s="55">
        <f>E67+F67</f>
        <v>45500</v>
      </c>
      <c r="E67" s="55">
        <v>45500</v>
      </c>
      <c r="F67" s="55">
        <v>0</v>
      </c>
    </row>
    <row r="68" spans="1:6" ht="21.75" customHeight="1">
      <c r="A68" s="60" t="s">
        <v>54</v>
      </c>
      <c r="B68" s="60"/>
      <c r="C68" s="60"/>
      <c r="D68" s="61">
        <f>E68+F68</f>
        <v>264500</v>
      </c>
      <c r="E68" s="61">
        <f>SUM(E64:E67)</f>
        <v>264500</v>
      </c>
      <c r="F68" s="61">
        <f>SUM(F64:F67)</f>
        <v>0</v>
      </c>
    </row>
    <row r="69" spans="1:6" ht="32.25" customHeight="1">
      <c r="A69" s="58">
        <v>852</v>
      </c>
      <c r="B69" s="59" t="s">
        <v>55</v>
      </c>
      <c r="C69" s="59"/>
      <c r="D69" s="50"/>
      <c r="E69" s="51"/>
      <c r="F69" s="51"/>
    </row>
    <row r="70" spans="1:6" ht="20.25" customHeight="1">
      <c r="A70" s="52"/>
      <c r="B70" s="53">
        <v>85202</v>
      </c>
      <c r="C70" s="54" t="s">
        <v>120</v>
      </c>
      <c r="D70" s="55">
        <f aca="true" t="shared" si="1" ref="D70:D76">E70+F70</f>
        <v>195000</v>
      </c>
      <c r="E70" s="55">
        <v>195000</v>
      </c>
      <c r="F70" s="55">
        <v>0</v>
      </c>
    </row>
    <row r="71" spans="1:6" ht="42.75" customHeight="1">
      <c r="A71" s="52"/>
      <c r="B71" s="53">
        <v>85212</v>
      </c>
      <c r="C71" s="21" t="s">
        <v>121</v>
      </c>
      <c r="D71" s="55">
        <f t="shared" si="1"/>
        <v>3920000</v>
      </c>
      <c r="E71" s="55">
        <v>3920000</v>
      </c>
      <c r="F71" s="55">
        <v>0</v>
      </c>
    </row>
    <row r="72" spans="1:6" ht="45" customHeight="1">
      <c r="A72" s="52"/>
      <c r="B72" s="53">
        <v>85213</v>
      </c>
      <c r="C72" s="21" t="s">
        <v>122</v>
      </c>
      <c r="D72" s="55">
        <f t="shared" si="1"/>
        <v>13200</v>
      </c>
      <c r="E72" s="55">
        <v>13200</v>
      </c>
      <c r="F72" s="55">
        <v>0</v>
      </c>
    </row>
    <row r="73" spans="1:6" ht="35.25" customHeight="1">
      <c r="A73" s="52"/>
      <c r="B73" s="53">
        <v>85214</v>
      </c>
      <c r="C73" s="54" t="s">
        <v>123</v>
      </c>
      <c r="D73" s="55">
        <f t="shared" si="1"/>
        <v>600000</v>
      </c>
      <c r="E73" s="55">
        <v>600000</v>
      </c>
      <c r="F73" s="55">
        <v>0</v>
      </c>
    </row>
    <row r="74" spans="1:6" ht="25.5" customHeight="1">
      <c r="A74" s="52"/>
      <c r="B74" s="53">
        <v>85215</v>
      </c>
      <c r="C74" s="54" t="s">
        <v>124</v>
      </c>
      <c r="D74" s="55">
        <f t="shared" si="1"/>
        <v>80000</v>
      </c>
      <c r="E74" s="55">
        <v>80000</v>
      </c>
      <c r="F74" s="55">
        <v>0</v>
      </c>
    </row>
    <row r="75" spans="1:6" ht="25.5" customHeight="1">
      <c r="A75" s="52"/>
      <c r="B75" s="53">
        <v>85219</v>
      </c>
      <c r="C75" s="54" t="s">
        <v>125</v>
      </c>
      <c r="D75" s="55">
        <f t="shared" si="1"/>
        <v>674900</v>
      </c>
      <c r="E75" s="55">
        <v>674900</v>
      </c>
      <c r="F75" s="55">
        <v>0</v>
      </c>
    </row>
    <row r="76" spans="1:6" ht="33.75" customHeight="1">
      <c r="A76" s="52"/>
      <c r="B76" s="53">
        <v>85228</v>
      </c>
      <c r="C76" s="54" t="s">
        <v>126</v>
      </c>
      <c r="D76" s="55">
        <f t="shared" si="1"/>
        <v>12100</v>
      </c>
      <c r="E76" s="55">
        <v>12100</v>
      </c>
      <c r="F76" s="55">
        <v>0</v>
      </c>
    </row>
    <row r="77" spans="1:6" ht="27" customHeight="1">
      <c r="A77" s="52"/>
      <c r="B77" s="53">
        <v>85295</v>
      </c>
      <c r="C77" s="54" t="s">
        <v>85</v>
      </c>
      <c r="D77" s="55">
        <f>SUM(E77+F77)</f>
        <v>217500</v>
      </c>
      <c r="E77" s="55">
        <v>217500</v>
      </c>
      <c r="F77" s="55">
        <v>0</v>
      </c>
    </row>
    <row r="78" spans="1:6" ht="18" customHeight="1">
      <c r="A78" s="60" t="s">
        <v>61</v>
      </c>
      <c r="B78" s="60"/>
      <c r="C78" s="60"/>
      <c r="D78" s="61">
        <f>E78+F78</f>
        <v>5712700</v>
      </c>
      <c r="E78" s="61">
        <f>SUM(E70:E77)</f>
        <v>5712700</v>
      </c>
      <c r="F78" s="61">
        <f>SUM(F70:F77)</f>
        <v>0</v>
      </c>
    </row>
    <row r="79" spans="1:6" ht="15.75" customHeight="1">
      <c r="A79" s="58">
        <v>854</v>
      </c>
      <c r="B79" s="59" t="s">
        <v>127</v>
      </c>
      <c r="C79" s="59"/>
      <c r="D79" s="50"/>
      <c r="E79" s="51"/>
      <c r="F79" s="51"/>
    </row>
    <row r="80" spans="1:6" ht="30.75" customHeight="1">
      <c r="A80" s="52"/>
      <c r="B80" s="53">
        <v>85415</v>
      </c>
      <c r="C80" s="54" t="s">
        <v>128</v>
      </c>
      <c r="D80" s="55">
        <f>E80+F80</f>
        <v>70391</v>
      </c>
      <c r="E80" s="55">
        <v>70391</v>
      </c>
      <c r="F80" s="55">
        <v>0</v>
      </c>
    </row>
    <row r="81" spans="1:6" ht="32.25" customHeight="1">
      <c r="A81" s="60" t="s">
        <v>129</v>
      </c>
      <c r="B81" s="60"/>
      <c r="C81" s="60"/>
      <c r="D81" s="61">
        <f>E81+F81</f>
        <v>70391</v>
      </c>
      <c r="E81" s="61">
        <f>SUM(E80)</f>
        <v>70391</v>
      </c>
      <c r="F81" s="61">
        <f>SUM(F80)</f>
        <v>0</v>
      </c>
    </row>
    <row r="82" spans="1:6" ht="18.75" customHeight="1">
      <c r="A82" s="58">
        <v>900</v>
      </c>
      <c r="B82" s="59" t="s">
        <v>62</v>
      </c>
      <c r="C82" s="59"/>
      <c r="D82" s="50"/>
      <c r="E82" s="51"/>
      <c r="F82" s="51"/>
    </row>
    <row r="83" spans="1:6" ht="17.25" customHeight="1">
      <c r="A83" s="52"/>
      <c r="B83" s="53">
        <v>90003</v>
      </c>
      <c r="C83" s="54" t="s">
        <v>130</v>
      </c>
      <c r="D83" s="55">
        <f>E83+F83</f>
        <v>203500</v>
      </c>
      <c r="E83" s="55">
        <v>203500</v>
      </c>
      <c r="F83" s="55">
        <v>0</v>
      </c>
    </row>
    <row r="84" spans="1:6" ht="17.25" customHeight="1">
      <c r="A84" s="52"/>
      <c r="B84" s="53">
        <v>90015</v>
      </c>
      <c r="C84" s="54" t="s">
        <v>131</v>
      </c>
      <c r="D84" s="55">
        <f>E84+F84</f>
        <v>813125.24</v>
      </c>
      <c r="E84" s="55">
        <v>633600</v>
      </c>
      <c r="F84" s="55">
        <v>179525.24</v>
      </c>
    </row>
    <row r="85" spans="1:6" ht="18.75" customHeight="1">
      <c r="A85" s="52"/>
      <c r="B85" s="53">
        <v>90017</v>
      </c>
      <c r="C85" s="54" t="s">
        <v>132</v>
      </c>
      <c r="D85" s="55">
        <f>E85+F85</f>
        <v>138300</v>
      </c>
      <c r="E85" s="55">
        <v>138300</v>
      </c>
      <c r="F85" s="55">
        <v>0</v>
      </c>
    </row>
    <row r="86" spans="1:6" ht="16.5" customHeight="1">
      <c r="A86" s="52"/>
      <c r="B86" s="53">
        <v>90095</v>
      </c>
      <c r="C86" s="54" t="s">
        <v>85</v>
      </c>
      <c r="D86" s="55">
        <f>E86+F86</f>
        <v>585700</v>
      </c>
      <c r="E86" s="55">
        <v>585700</v>
      </c>
      <c r="F86" s="55">
        <v>0</v>
      </c>
    </row>
    <row r="87" spans="1:6" ht="12.75" customHeight="1">
      <c r="A87" s="60" t="s">
        <v>64</v>
      </c>
      <c r="B87" s="60"/>
      <c r="C87" s="60"/>
      <c r="D87" s="61">
        <f>E87+F87</f>
        <v>1740625.24</v>
      </c>
      <c r="E87" s="61">
        <f>SUM(E83:E86)</f>
        <v>1561100</v>
      </c>
      <c r="F87" s="61">
        <f>SUM(F83:F86)</f>
        <v>179525.24</v>
      </c>
    </row>
    <row r="88" spans="1:6" ht="19.5" customHeight="1">
      <c r="A88" s="58">
        <v>921</v>
      </c>
      <c r="B88" s="59" t="s">
        <v>133</v>
      </c>
      <c r="C88" s="59"/>
      <c r="D88" s="50"/>
      <c r="E88" s="51"/>
      <c r="F88" s="51"/>
    </row>
    <row r="89" spans="1:6" ht="16.5" customHeight="1">
      <c r="A89" s="52"/>
      <c r="B89" s="53">
        <v>92109</v>
      </c>
      <c r="C89" s="54" t="s">
        <v>134</v>
      </c>
      <c r="D89" s="55">
        <f>E89+F89</f>
        <v>182026</v>
      </c>
      <c r="E89" s="55">
        <v>100000</v>
      </c>
      <c r="F89" s="55">
        <v>82026</v>
      </c>
    </row>
    <row r="90" spans="1:6" ht="16.5" customHeight="1">
      <c r="A90" s="52"/>
      <c r="B90" s="53">
        <v>92116</v>
      </c>
      <c r="C90" s="54" t="s">
        <v>135</v>
      </c>
      <c r="D90" s="55">
        <f>E90+F90</f>
        <v>317000</v>
      </c>
      <c r="E90" s="55">
        <v>317000</v>
      </c>
      <c r="F90" s="55">
        <v>0</v>
      </c>
    </row>
    <row r="91" spans="1:6" ht="18.75" customHeight="1">
      <c r="A91" s="60" t="s">
        <v>136</v>
      </c>
      <c r="B91" s="60"/>
      <c r="C91" s="60"/>
      <c r="D91" s="61">
        <f>E91+F91</f>
        <v>499026</v>
      </c>
      <c r="E91" s="61">
        <f>SUM(E89:E90)</f>
        <v>417000</v>
      </c>
      <c r="F91" s="61">
        <f>SUM(F89:F90)</f>
        <v>82026</v>
      </c>
    </row>
    <row r="92" spans="1:6" ht="21" customHeight="1">
      <c r="A92" s="58">
        <v>926</v>
      </c>
      <c r="B92" s="59" t="s">
        <v>137</v>
      </c>
      <c r="C92" s="59"/>
      <c r="D92" s="51"/>
      <c r="E92" s="51"/>
      <c r="F92" s="51"/>
    </row>
    <row r="93" spans="1:6" ht="22.5" customHeight="1">
      <c r="A93" s="64"/>
      <c r="B93" s="53">
        <v>92605</v>
      </c>
      <c r="C93" s="54" t="s">
        <v>138</v>
      </c>
      <c r="D93" s="55">
        <v>1000</v>
      </c>
      <c r="E93" s="55">
        <v>1000</v>
      </c>
      <c r="F93" s="55">
        <v>0</v>
      </c>
    </row>
    <row r="94" spans="1:6" ht="16.5" customHeight="1">
      <c r="A94" s="65" t="s">
        <v>139</v>
      </c>
      <c r="B94" s="65"/>
      <c r="C94" s="65"/>
      <c r="D94" s="61">
        <f>E94+F94</f>
        <v>1000</v>
      </c>
      <c r="E94" s="61">
        <f>SUM(E93)</f>
        <v>1000</v>
      </c>
      <c r="F94" s="61">
        <f>SUM(F93)</f>
        <v>0</v>
      </c>
    </row>
    <row r="95" spans="1:6" ht="22.5" customHeight="1">
      <c r="A95" s="66" t="s">
        <v>140</v>
      </c>
      <c r="B95" s="66"/>
      <c r="C95" s="66"/>
      <c r="D95" s="67">
        <f>SUM(F95,E95)</f>
        <v>33505500</v>
      </c>
      <c r="E95" s="67">
        <f>SUM(E14,E17,E20,E23,E26,E30,E36,E39,E44,E47,E50,E53,E62,E68,E78,E81,E87,E91,E94)</f>
        <v>24796149.63</v>
      </c>
      <c r="F95" s="67">
        <f>SUM(F14,F17,F20,F23,F26,F30,F36,F39,F44,F47,F50,F53,F62,F68,F78,F81,F87,F91,F94)</f>
        <v>8709350.370000001</v>
      </c>
    </row>
  </sheetData>
  <mergeCells count="55">
    <mergeCell ref="E1:H1"/>
    <mergeCell ref="A7:A9"/>
    <mergeCell ref="B7:B9"/>
    <mergeCell ref="C7:C9"/>
    <mergeCell ref="D7:F7"/>
    <mergeCell ref="D8:D9"/>
    <mergeCell ref="E8:F8"/>
    <mergeCell ref="B11:C11"/>
    <mergeCell ref="A12:A13"/>
    <mergeCell ref="A14:C14"/>
    <mergeCell ref="B15:C15"/>
    <mergeCell ref="A17:C17"/>
    <mergeCell ref="B18:C18"/>
    <mergeCell ref="A20:C20"/>
    <mergeCell ref="B21:C21"/>
    <mergeCell ref="A23:C23"/>
    <mergeCell ref="B24:C24"/>
    <mergeCell ref="A26:C26"/>
    <mergeCell ref="B27:C27"/>
    <mergeCell ref="A28:A29"/>
    <mergeCell ref="A30:C30"/>
    <mergeCell ref="B31:C31"/>
    <mergeCell ref="A32:A35"/>
    <mergeCell ref="A36:C36"/>
    <mergeCell ref="B37:C37"/>
    <mergeCell ref="A39:C39"/>
    <mergeCell ref="B40:C40"/>
    <mergeCell ref="A41:A43"/>
    <mergeCell ref="A44:C44"/>
    <mergeCell ref="B45:C45"/>
    <mergeCell ref="A47:C47"/>
    <mergeCell ref="B48:C48"/>
    <mergeCell ref="A50:C50"/>
    <mergeCell ref="B51:C51"/>
    <mergeCell ref="A53:C53"/>
    <mergeCell ref="B54:C54"/>
    <mergeCell ref="A55:A61"/>
    <mergeCell ref="A62:C62"/>
    <mergeCell ref="B63:C63"/>
    <mergeCell ref="A64:A67"/>
    <mergeCell ref="A68:C68"/>
    <mergeCell ref="B69:C69"/>
    <mergeCell ref="A70:A77"/>
    <mergeCell ref="A78:C78"/>
    <mergeCell ref="B79:C79"/>
    <mergeCell ref="A81:C81"/>
    <mergeCell ref="B82:C82"/>
    <mergeCell ref="A83:A86"/>
    <mergeCell ref="A87:C87"/>
    <mergeCell ref="B88:C88"/>
    <mergeCell ref="A89:A90"/>
    <mergeCell ref="A91:C91"/>
    <mergeCell ref="B92:C92"/>
    <mergeCell ref="A94:C94"/>
    <mergeCell ref="A95:C95"/>
  </mergeCells>
  <printOptions horizontalCentered="1" verticalCentered="1"/>
  <pageMargins left="0.9881944444444445" right="0.9881944444444445" top="0.9604166666666667" bottom="0.9604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="115" zoomScaleNormal="115" workbookViewId="0" topLeftCell="A73">
      <selection activeCell="G94" sqref="G94"/>
    </sheetView>
  </sheetViews>
  <sheetFormatPr defaultColWidth="9.140625" defaultRowHeight="12.75"/>
  <cols>
    <col min="1" max="1" width="4.140625" style="35" customWidth="1"/>
    <col min="2" max="2" width="7.57421875" style="35" customWidth="1"/>
    <col min="3" max="3" width="29.7109375" style="35" customWidth="1"/>
    <col min="4" max="5" width="10.421875" style="35" customWidth="1"/>
    <col min="6" max="6" width="11.00390625" style="35" customWidth="1"/>
    <col min="7" max="7" width="9.8515625" style="35" customWidth="1"/>
    <col min="8" max="8" width="10.00390625" style="35" customWidth="1"/>
    <col min="9" max="9" width="10.00390625" style="2" customWidth="1"/>
    <col min="10" max="11" width="9.140625" style="2" customWidth="1"/>
    <col min="12" max="12" width="8.7109375" style="2" customWidth="1"/>
    <col min="13" max="16384" width="9.140625" style="2" customWidth="1"/>
  </cols>
  <sheetData>
    <row r="1" spans="1:9" ht="12.75">
      <c r="A1" s="68"/>
      <c r="B1" s="68"/>
      <c r="C1" s="68"/>
      <c r="D1" s="68"/>
      <c r="E1" s="68"/>
      <c r="F1" s="68"/>
      <c r="G1" s="69"/>
      <c r="H1" s="68"/>
      <c r="I1" s="2" t="s">
        <v>141</v>
      </c>
    </row>
    <row r="2" spans="1:9" ht="17.25" customHeight="1">
      <c r="A2" s="68"/>
      <c r="B2" s="68"/>
      <c r="C2" s="68"/>
      <c r="D2" s="68"/>
      <c r="E2" s="68"/>
      <c r="F2" s="68"/>
      <c r="G2" s="69"/>
      <c r="H2" s="68"/>
      <c r="I2" s="2" t="s">
        <v>142</v>
      </c>
    </row>
    <row r="3" spans="1:6" ht="12.75">
      <c r="A3" s="16"/>
      <c r="B3" s="16"/>
      <c r="C3" s="16"/>
      <c r="D3" s="16"/>
      <c r="E3" s="16"/>
      <c r="F3" s="16"/>
    </row>
    <row r="4" spans="1:8" ht="12.75">
      <c r="A4" s="16"/>
      <c r="B4" s="16"/>
      <c r="C4" s="16"/>
      <c r="D4" s="16"/>
      <c r="E4" s="70" t="s">
        <v>143</v>
      </c>
      <c r="G4" s="69"/>
      <c r="H4" s="71"/>
    </row>
    <row r="5" spans="1:13" ht="20.25" customHeight="1">
      <c r="A5" s="72" t="s">
        <v>3</v>
      </c>
      <c r="B5" s="72" t="s">
        <v>70</v>
      </c>
      <c r="C5" s="72" t="s">
        <v>71</v>
      </c>
      <c r="D5" s="72" t="s">
        <v>6</v>
      </c>
      <c r="E5" s="72" t="s">
        <v>144</v>
      </c>
      <c r="F5" s="72" t="s">
        <v>9</v>
      </c>
      <c r="G5" s="72"/>
      <c r="H5" s="72" t="s">
        <v>145</v>
      </c>
      <c r="I5" s="72" t="s">
        <v>146</v>
      </c>
      <c r="J5" s="72" t="s">
        <v>147</v>
      </c>
      <c r="K5" s="72" t="s">
        <v>148</v>
      </c>
      <c r="L5" s="72" t="s">
        <v>149</v>
      </c>
      <c r="M5" s="73"/>
    </row>
    <row r="6" spans="1:13" ht="56.25" customHeight="1">
      <c r="A6" s="72"/>
      <c r="B6" s="72"/>
      <c r="C6" s="72"/>
      <c r="D6" s="72"/>
      <c r="E6" s="72"/>
      <c r="F6" s="72" t="s">
        <v>150</v>
      </c>
      <c r="G6" s="72" t="s">
        <v>151</v>
      </c>
      <c r="H6" s="72"/>
      <c r="I6" s="72"/>
      <c r="J6" s="72"/>
      <c r="K6" s="72"/>
      <c r="L6" s="72"/>
      <c r="M6" s="73"/>
    </row>
    <row r="7" spans="1:12" ht="10.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ht="13.5" customHeight="1">
      <c r="A8" s="75" t="s">
        <v>13</v>
      </c>
      <c r="B8" s="76" t="s">
        <v>14</v>
      </c>
      <c r="C8" s="76"/>
      <c r="D8" s="77"/>
      <c r="E8" s="77"/>
      <c r="F8" s="77"/>
      <c r="G8" s="77"/>
      <c r="H8" s="77"/>
      <c r="I8" s="77"/>
      <c r="J8" s="77"/>
      <c r="K8" s="77"/>
      <c r="L8" s="77"/>
    </row>
    <row r="9" spans="1:12" ht="14.25" customHeight="1">
      <c r="A9" s="78"/>
      <c r="B9" s="78" t="s">
        <v>73</v>
      </c>
      <c r="C9" s="79" t="s">
        <v>74</v>
      </c>
      <c r="D9" s="80"/>
      <c r="E9" s="80"/>
      <c r="F9" s="80"/>
      <c r="G9" s="80"/>
      <c r="H9" s="80"/>
      <c r="I9" s="80"/>
      <c r="J9" s="80"/>
      <c r="K9" s="80"/>
      <c r="L9" s="80"/>
    </row>
    <row r="10" spans="1:12" ht="14.25" customHeight="1">
      <c r="A10" s="78"/>
      <c r="B10" s="78" t="s">
        <v>75</v>
      </c>
      <c r="C10" s="79" t="s">
        <v>76</v>
      </c>
      <c r="D10" s="80">
        <v>9200</v>
      </c>
      <c r="E10" s="80"/>
      <c r="F10" s="80"/>
      <c r="G10" s="80"/>
      <c r="H10" s="80">
        <v>9200</v>
      </c>
      <c r="I10" s="80"/>
      <c r="J10" s="80"/>
      <c r="K10" s="80"/>
      <c r="L10" s="80"/>
    </row>
    <row r="11" spans="1:12" ht="12" customHeight="1">
      <c r="A11" s="78" t="s">
        <v>77</v>
      </c>
      <c r="B11" s="78"/>
      <c r="C11" s="78"/>
      <c r="D11" s="81">
        <f>SUM(D9:D10)</f>
        <v>9200</v>
      </c>
      <c r="E11" s="81">
        <f aca="true" t="shared" si="0" ref="E11:L11">E10</f>
        <v>0</v>
      </c>
      <c r="F11" s="81">
        <f t="shared" si="0"/>
        <v>0</v>
      </c>
      <c r="G11" s="81">
        <f t="shared" si="0"/>
        <v>0</v>
      </c>
      <c r="H11" s="81">
        <f t="shared" si="0"/>
        <v>9200</v>
      </c>
      <c r="I11" s="81">
        <f t="shared" si="0"/>
        <v>0</v>
      </c>
      <c r="J11" s="81">
        <f t="shared" si="0"/>
        <v>0</v>
      </c>
      <c r="K11" s="81">
        <f t="shared" si="0"/>
        <v>0</v>
      </c>
      <c r="L11" s="81">
        <f t="shared" si="0"/>
        <v>0</v>
      </c>
    </row>
    <row r="12" spans="1:12" ht="21.75" customHeight="1">
      <c r="A12" s="75">
        <v>400</v>
      </c>
      <c r="B12" s="76" t="s">
        <v>78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2.75" customHeight="1">
      <c r="A13" s="78"/>
      <c r="B13" s="78">
        <v>40002</v>
      </c>
      <c r="C13" s="79" t="s">
        <v>79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</row>
    <row r="14" spans="1:12" ht="12.75" customHeight="1">
      <c r="A14" s="78" t="s">
        <v>80</v>
      </c>
      <c r="B14" s="78"/>
      <c r="C14" s="78"/>
      <c r="D14" s="81">
        <f aca="true" t="shared" si="1" ref="D14:L14">SUM(D13)</f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1">
        <f t="shared" si="1"/>
        <v>0</v>
      </c>
    </row>
    <row r="15" spans="1:12" ht="12.75" customHeight="1">
      <c r="A15" s="75">
        <v>600</v>
      </c>
      <c r="B15" s="75" t="s">
        <v>81</v>
      </c>
      <c r="C15" s="75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3.5" customHeight="1">
      <c r="A16" s="78"/>
      <c r="B16" s="78">
        <v>60016</v>
      </c>
      <c r="C16" s="79" t="s">
        <v>82</v>
      </c>
      <c r="D16" s="80">
        <v>1129786</v>
      </c>
      <c r="E16" s="80">
        <v>1129786</v>
      </c>
      <c r="F16" s="80"/>
      <c r="G16" s="80">
        <v>1129786</v>
      </c>
      <c r="H16" s="80"/>
      <c r="I16" s="80"/>
      <c r="J16" s="80"/>
      <c r="K16" s="80"/>
      <c r="L16" s="80"/>
    </row>
    <row r="17" spans="1:12" ht="10.5" customHeight="1">
      <c r="A17" s="78" t="s">
        <v>83</v>
      </c>
      <c r="B17" s="78"/>
      <c r="C17" s="78"/>
      <c r="D17" s="81">
        <f>SUM(D16)</f>
        <v>1129786</v>
      </c>
      <c r="E17" s="81">
        <f>E16</f>
        <v>1129786</v>
      </c>
      <c r="F17" s="81">
        <f>F16</f>
        <v>0</v>
      </c>
      <c r="G17" s="81">
        <f>G16</f>
        <v>1129786</v>
      </c>
      <c r="H17" s="81">
        <v>0</v>
      </c>
      <c r="I17" s="81">
        <f>I16</f>
        <v>0</v>
      </c>
      <c r="J17" s="81">
        <f>J16</f>
        <v>0</v>
      </c>
      <c r="K17" s="81">
        <f>K16</f>
        <v>0</v>
      </c>
      <c r="L17" s="81">
        <f>L16</f>
        <v>0</v>
      </c>
    </row>
    <row r="18" spans="1:12" ht="11.25" customHeight="1">
      <c r="A18" s="75">
        <v>630</v>
      </c>
      <c r="B18" s="76" t="s">
        <v>84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2.75" customHeight="1">
      <c r="A19" s="78"/>
      <c r="B19" s="78">
        <v>63095</v>
      </c>
      <c r="C19" s="79" t="s">
        <v>85</v>
      </c>
      <c r="D19" s="80">
        <v>23000</v>
      </c>
      <c r="E19" s="80">
        <v>23000</v>
      </c>
      <c r="F19" s="80"/>
      <c r="G19" s="82">
        <v>23000</v>
      </c>
      <c r="H19" s="82"/>
      <c r="I19" s="82"/>
      <c r="J19" s="82"/>
      <c r="K19" s="82"/>
      <c r="L19" s="82"/>
    </row>
    <row r="20" spans="1:12" ht="10.5" customHeight="1">
      <c r="A20" s="78" t="s">
        <v>86</v>
      </c>
      <c r="B20" s="78"/>
      <c r="C20" s="78"/>
      <c r="D20" s="81">
        <f>SUM(D19)</f>
        <v>23000</v>
      </c>
      <c r="E20" s="81">
        <f aca="true" t="shared" si="2" ref="E20:L20">E19</f>
        <v>23000</v>
      </c>
      <c r="F20" s="81">
        <f t="shared" si="2"/>
        <v>0</v>
      </c>
      <c r="G20" s="83">
        <f t="shared" si="2"/>
        <v>23000</v>
      </c>
      <c r="H20" s="83">
        <f t="shared" si="2"/>
        <v>0</v>
      </c>
      <c r="I20" s="83">
        <f t="shared" si="2"/>
        <v>0</v>
      </c>
      <c r="J20" s="83">
        <f t="shared" si="2"/>
        <v>0</v>
      </c>
      <c r="K20" s="83">
        <f t="shared" si="2"/>
        <v>0</v>
      </c>
      <c r="L20" s="83">
        <f t="shared" si="2"/>
        <v>0</v>
      </c>
    </row>
    <row r="21" spans="1:12" ht="15.75" customHeight="1">
      <c r="A21" s="75">
        <v>700</v>
      </c>
      <c r="B21" s="76" t="s">
        <v>19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3.5" customHeight="1">
      <c r="A22" s="78"/>
      <c r="B22" s="78">
        <v>70005</v>
      </c>
      <c r="C22" s="79" t="s">
        <v>87</v>
      </c>
      <c r="D22" s="80">
        <v>348000</v>
      </c>
      <c r="E22" s="80">
        <v>348000</v>
      </c>
      <c r="F22" s="80"/>
      <c r="G22" s="80">
        <v>348000</v>
      </c>
      <c r="H22" s="80"/>
      <c r="I22" s="80"/>
      <c r="J22" s="80"/>
      <c r="K22" s="80"/>
      <c r="L22" s="80"/>
    </row>
    <row r="23" spans="1:12" ht="11.25" customHeight="1">
      <c r="A23" s="78" t="s">
        <v>22</v>
      </c>
      <c r="B23" s="78"/>
      <c r="C23" s="78"/>
      <c r="D23" s="81">
        <f>SUM(D22)</f>
        <v>348000</v>
      </c>
      <c r="E23" s="81">
        <f aca="true" t="shared" si="3" ref="E23:L23">E22</f>
        <v>348000</v>
      </c>
      <c r="F23" s="81">
        <f t="shared" si="3"/>
        <v>0</v>
      </c>
      <c r="G23" s="81">
        <f t="shared" si="3"/>
        <v>348000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81">
        <f t="shared" si="3"/>
        <v>0</v>
      </c>
      <c r="L23" s="81">
        <f t="shared" si="3"/>
        <v>0</v>
      </c>
    </row>
    <row r="24" spans="1:12" ht="14.25" customHeight="1">
      <c r="A24" s="75">
        <v>710</v>
      </c>
      <c r="B24" s="76" t="s">
        <v>88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5" customHeight="1">
      <c r="A25" s="78"/>
      <c r="B25" s="78">
        <v>71004</v>
      </c>
      <c r="C25" s="79" t="s">
        <v>89</v>
      </c>
      <c r="D25" s="80">
        <v>304600</v>
      </c>
      <c r="E25" s="80">
        <v>304600</v>
      </c>
      <c r="F25" s="80"/>
      <c r="G25" s="80">
        <v>304600</v>
      </c>
      <c r="H25" s="80"/>
      <c r="I25" s="80"/>
      <c r="J25" s="80"/>
      <c r="K25" s="80"/>
      <c r="L25" s="80"/>
    </row>
    <row r="26" spans="1:12" ht="14.25" customHeight="1">
      <c r="A26" s="78"/>
      <c r="B26" s="78">
        <v>71035</v>
      </c>
      <c r="C26" s="79" t="s">
        <v>90</v>
      </c>
      <c r="D26" s="80">
        <v>35000</v>
      </c>
      <c r="E26" s="80">
        <v>35000</v>
      </c>
      <c r="F26" s="80"/>
      <c r="G26" s="80">
        <v>35000</v>
      </c>
      <c r="H26" s="80"/>
      <c r="I26" s="80"/>
      <c r="J26" s="80"/>
      <c r="K26" s="80"/>
      <c r="L26" s="80"/>
    </row>
    <row r="27" spans="1:12" ht="12.75" customHeight="1">
      <c r="A27" s="78" t="s">
        <v>91</v>
      </c>
      <c r="B27" s="78"/>
      <c r="C27" s="78"/>
      <c r="D27" s="81">
        <f>SUM(D25:D26)</f>
        <v>339600</v>
      </c>
      <c r="E27" s="81">
        <f aca="true" t="shared" si="4" ref="E27:L27">E25+E26</f>
        <v>339600</v>
      </c>
      <c r="F27" s="81">
        <f t="shared" si="4"/>
        <v>0</v>
      </c>
      <c r="G27" s="81">
        <f t="shared" si="4"/>
        <v>339600</v>
      </c>
      <c r="H27" s="81">
        <f t="shared" si="4"/>
        <v>0</v>
      </c>
      <c r="I27" s="81">
        <f t="shared" si="4"/>
        <v>0</v>
      </c>
      <c r="J27" s="81">
        <f t="shared" si="4"/>
        <v>0</v>
      </c>
      <c r="K27" s="81">
        <f t="shared" si="4"/>
        <v>0</v>
      </c>
      <c r="L27" s="81">
        <f t="shared" si="4"/>
        <v>0</v>
      </c>
    </row>
    <row r="28" spans="1:12" ht="15" customHeight="1">
      <c r="A28" s="75">
        <v>750</v>
      </c>
      <c r="B28" s="76" t="s">
        <v>23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7.25" customHeight="1">
      <c r="A29" s="78"/>
      <c r="B29" s="78">
        <v>75011</v>
      </c>
      <c r="C29" s="79" t="s">
        <v>152</v>
      </c>
      <c r="D29" s="80">
        <v>67944</v>
      </c>
      <c r="E29" s="80">
        <v>67944</v>
      </c>
      <c r="F29" s="80">
        <v>64150</v>
      </c>
      <c r="G29" s="80">
        <v>3794</v>
      </c>
      <c r="H29" s="80"/>
      <c r="I29" s="80"/>
      <c r="J29" s="80"/>
      <c r="K29" s="80"/>
      <c r="L29" s="80"/>
    </row>
    <row r="30" spans="1:12" ht="22.5" customHeight="1">
      <c r="A30" s="78"/>
      <c r="B30" s="78">
        <v>75022</v>
      </c>
      <c r="C30" s="79" t="s">
        <v>93</v>
      </c>
      <c r="D30" s="80">
        <v>203800</v>
      </c>
      <c r="E30" s="80">
        <v>51800</v>
      </c>
      <c r="F30" s="80"/>
      <c r="G30" s="80">
        <v>51800</v>
      </c>
      <c r="H30" s="80"/>
      <c r="I30" s="80">
        <v>152000</v>
      </c>
      <c r="J30" s="80"/>
      <c r="K30" s="80"/>
      <c r="L30" s="80"/>
    </row>
    <row r="31" spans="1:12" ht="27" customHeight="1">
      <c r="A31" s="78"/>
      <c r="B31" s="78">
        <v>75023</v>
      </c>
      <c r="C31" s="79" t="s">
        <v>94</v>
      </c>
      <c r="D31" s="80">
        <v>3219439.63</v>
      </c>
      <c r="E31" s="80">
        <f>F31+G31</f>
        <v>3200439.63</v>
      </c>
      <c r="F31" s="80">
        <v>2513939.63</v>
      </c>
      <c r="G31" s="80">
        <v>686500</v>
      </c>
      <c r="H31" s="80"/>
      <c r="I31" s="80">
        <v>19000</v>
      </c>
      <c r="J31" s="80"/>
      <c r="K31" s="80"/>
      <c r="L31" s="80"/>
    </row>
    <row r="32" spans="1:12" ht="25.5" customHeight="1">
      <c r="A32" s="78"/>
      <c r="B32" s="78">
        <v>75075</v>
      </c>
      <c r="C32" s="79" t="s">
        <v>95</v>
      </c>
      <c r="D32" s="80">
        <v>150000</v>
      </c>
      <c r="E32" s="80">
        <f>F32+G32</f>
        <v>150000</v>
      </c>
      <c r="F32" s="80">
        <v>13100</v>
      </c>
      <c r="G32" s="80">
        <v>136900</v>
      </c>
      <c r="H32" s="80"/>
      <c r="I32" s="80"/>
      <c r="J32" s="80"/>
      <c r="K32" s="80"/>
      <c r="L32" s="80"/>
    </row>
    <row r="33" spans="1:12" ht="15" customHeight="1">
      <c r="A33" s="78" t="s">
        <v>96</v>
      </c>
      <c r="B33" s="78"/>
      <c r="C33" s="78"/>
      <c r="D33" s="81">
        <f aca="true" t="shared" si="5" ref="D33:L33">SUM(D29:D32)</f>
        <v>3641183.63</v>
      </c>
      <c r="E33" s="81">
        <f t="shared" si="5"/>
        <v>3470183.63</v>
      </c>
      <c r="F33" s="81">
        <f t="shared" si="5"/>
        <v>2591189.63</v>
      </c>
      <c r="G33" s="81">
        <f t="shared" si="5"/>
        <v>878994</v>
      </c>
      <c r="H33" s="81">
        <f t="shared" si="5"/>
        <v>0</v>
      </c>
      <c r="I33" s="81">
        <f t="shared" si="5"/>
        <v>171000</v>
      </c>
      <c r="J33" s="81">
        <f t="shared" si="5"/>
        <v>0</v>
      </c>
      <c r="K33" s="81">
        <f t="shared" si="5"/>
        <v>0</v>
      </c>
      <c r="L33" s="81">
        <f t="shared" si="5"/>
        <v>0</v>
      </c>
    </row>
    <row r="34" spans="1:12" ht="36" customHeight="1">
      <c r="A34" s="75">
        <v>751</v>
      </c>
      <c r="B34" s="76" t="s">
        <v>97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31.5" customHeight="1">
      <c r="A35" s="78"/>
      <c r="B35" s="78">
        <v>75101</v>
      </c>
      <c r="C35" s="79" t="s">
        <v>98</v>
      </c>
      <c r="D35" s="80">
        <v>1999</v>
      </c>
      <c r="E35" s="80">
        <v>1999</v>
      </c>
      <c r="F35" s="80">
        <v>1890</v>
      </c>
      <c r="G35" s="80">
        <v>109</v>
      </c>
      <c r="H35" s="80"/>
      <c r="I35" s="80"/>
      <c r="J35" s="80"/>
      <c r="K35" s="80"/>
      <c r="L35" s="80"/>
    </row>
    <row r="36" spans="1:12" ht="15.75" customHeight="1">
      <c r="A36" s="78" t="s">
        <v>28</v>
      </c>
      <c r="B36" s="78"/>
      <c r="C36" s="78"/>
      <c r="D36" s="81">
        <f aca="true" t="shared" si="6" ref="D36:L36">SUM(D35:D35)</f>
        <v>1999</v>
      </c>
      <c r="E36" s="81">
        <f t="shared" si="6"/>
        <v>1999</v>
      </c>
      <c r="F36" s="81">
        <f t="shared" si="6"/>
        <v>1890</v>
      </c>
      <c r="G36" s="81">
        <f t="shared" si="6"/>
        <v>109</v>
      </c>
      <c r="H36" s="81">
        <f t="shared" si="6"/>
        <v>0</v>
      </c>
      <c r="I36" s="81">
        <f t="shared" si="6"/>
        <v>0</v>
      </c>
      <c r="J36" s="81">
        <f t="shared" si="6"/>
        <v>0</v>
      </c>
      <c r="K36" s="81">
        <f t="shared" si="6"/>
        <v>0</v>
      </c>
      <c r="L36" s="81">
        <f t="shared" si="6"/>
        <v>0</v>
      </c>
    </row>
    <row r="37" spans="1:12" ht="27" customHeight="1">
      <c r="A37" s="75">
        <v>754</v>
      </c>
      <c r="B37" s="76" t="s">
        <v>99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</row>
    <row r="38" spans="1:12" ht="15.75" customHeight="1">
      <c r="A38" s="78"/>
      <c r="B38" s="78">
        <v>75404</v>
      </c>
      <c r="C38" s="79" t="s">
        <v>100</v>
      </c>
      <c r="D38" s="80">
        <v>25000</v>
      </c>
      <c r="E38" s="80"/>
      <c r="F38" s="80"/>
      <c r="G38" s="80"/>
      <c r="H38" s="80">
        <v>25000</v>
      </c>
      <c r="I38" s="80"/>
      <c r="J38" s="80"/>
      <c r="K38" s="80"/>
      <c r="L38" s="80"/>
    </row>
    <row r="39" spans="1:12" ht="15" customHeight="1">
      <c r="A39" s="78"/>
      <c r="B39" s="78">
        <v>75412</v>
      </c>
      <c r="C39" s="79" t="s">
        <v>101</v>
      </c>
      <c r="D39" s="80">
        <v>250700</v>
      </c>
      <c r="E39" s="80">
        <f>F39+G39</f>
        <v>227200</v>
      </c>
      <c r="F39" s="80">
        <v>36700</v>
      </c>
      <c r="G39" s="80">
        <v>190500</v>
      </c>
      <c r="H39" s="80"/>
      <c r="I39" s="80">
        <v>23500</v>
      </c>
      <c r="J39" s="80"/>
      <c r="K39" s="80"/>
      <c r="L39" s="80"/>
    </row>
    <row r="40" spans="1:12" ht="14.25" customHeight="1">
      <c r="A40" s="78"/>
      <c r="B40" s="78">
        <v>75414</v>
      </c>
      <c r="C40" s="79" t="s">
        <v>102</v>
      </c>
      <c r="D40" s="80">
        <v>4000</v>
      </c>
      <c r="E40" s="80">
        <v>4000</v>
      </c>
      <c r="F40" s="80">
        <v>2000</v>
      </c>
      <c r="G40" s="80">
        <v>2000</v>
      </c>
      <c r="H40" s="80"/>
      <c r="I40" s="80"/>
      <c r="J40" s="80"/>
      <c r="K40" s="80"/>
      <c r="L40" s="80"/>
    </row>
    <row r="41" spans="1:12" ht="11.25" customHeight="1">
      <c r="A41" s="78" t="s">
        <v>30</v>
      </c>
      <c r="B41" s="78"/>
      <c r="C41" s="78"/>
      <c r="D41" s="81">
        <f aca="true" t="shared" si="7" ref="D41:L41">SUM(D38:D40)</f>
        <v>279700</v>
      </c>
      <c r="E41" s="81">
        <f t="shared" si="7"/>
        <v>231200</v>
      </c>
      <c r="F41" s="81">
        <f t="shared" si="7"/>
        <v>38700</v>
      </c>
      <c r="G41" s="81">
        <f t="shared" si="7"/>
        <v>192500</v>
      </c>
      <c r="H41" s="81">
        <f t="shared" si="7"/>
        <v>25000</v>
      </c>
      <c r="I41" s="81">
        <f t="shared" si="7"/>
        <v>23500</v>
      </c>
      <c r="J41" s="81">
        <f t="shared" si="7"/>
        <v>0</v>
      </c>
      <c r="K41" s="81">
        <f t="shared" si="7"/>
        <v>0</v>
      </c>
      <c r="L41" s="81">
        <f t="shared" si="7"/>
        <v>0</v>
      </c>
    </row>
    <row r="42" spans="1:12" ht="35.25" customHeight="1">
      <c r="A42" s="75">
        <v>756</v>
      </c>
      <c r="B42" s="76" t="s">
        <v>103</v>
      </c>
      <c r="C42" s="76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25.5" customHeight="1">
      <c r="A43" s="78"/>
      <c r="B43" s="78">
        <v>75647</v>
      </c>
      <c r="C43" s="79" t="s">
        <v>104</v>
      </c>
      <c r="D43" s="80">
        <v>87000</v>
      </c>
      <c r="E43" s="80">
        <v>87000</v>
      </c>
      <c r="F43" s="80">
        <v>32000</v>
      </c>
      <c r="G43" s="80">
        <v>55000</v>
      </c>
      <c r="H43" s="80"/>
      <c r="I43" s="80"/>
      <c r="J43" s="80"/>
      <c r="K43" s="80"/>
      <c r="L43" s="80"/>
    </row>
    <row r="44" spans="1:12" ht="15.75" customHeight="1">
      <c r="A44" s="78" t="s">
        <v>48</v>
      </c>
      <c r="B44" s="78"/>
      <c r="C44" s="78"/>
      <c r="D44" s="81">
        <f aca="true" t="shared" si="8" ref="D44:L44">SUM(D43)</f>
        <v>87000</v>
      </c>
      <c r="E44" s="81">
        <f t="shared" si="8"/>
        <v>87000</v>
      </c>
      <c r="F44" s="81">
        <f t="shared" si="8"/>
        <v>32000</v>
      </c>
      <c r="G44" s="81">
        <f t="shared" si="8"/>
        <v>55000</v>
      </c>
      <c r="H44" s="81">
        <f t="shared" si="8"/>
        <v>0</v>
      </c>
      <c r="I44" s="81">
        <f t="shared" si="8"/>
        <v>0</v>
      </c>
      <c r="J44" s="81">
        <f t="shared" si="8"/>
        <v>0</v>
      </c>
      <c r="K44" s="81">
        <f t="shared" si="8"/>
        <v>0</v>
      </c>
      <c r="L44" s="81">
        <f t="shared" si="8"/>
        <v>0</v>
      </c>
    </row>
    <row r="45" spans="1:12" ht="16.5" customHeight="1">
      <c r="A45" s="75">
        <v>757</v>
      </c>
      <c r="B45" s="76" t="s">
        <v>105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</row>
    <row r="46" spans="1:12" ht="36" customHeight="1">
      <c r="A46" s="78"/>
      <c r="B46" s="78">
        <v>75702</v>
      </c>
      <c r="C46" s="79" t="s">
        <v>106</v>
      </c>
      <c r="D46" s="80">
        <v>100000</v>
      </c>
      <c r="E46" s="80"/>
      <c r="F46" s="80"/>
      <c r="G46" s="80"/>
      <c r="H46" s="80"/>
      <c r="I46" s="80"/>
      <c r="J46" s="80"/>
      <c r="K46" s="80"/>
      <c r="L46" s="80">
        <v>100000</v>
      </c>
    </row>
    <row r="47" spans="1:12" ht="16.5" customHeight="1">
      <c r="A47" s="78" t="s">
        <v>107</v>
      </c>
      <c r="B47" s="78"/>
      <c r="C47" s="78"/>
      <c r="D47" s="81">
        <f aca="true" t="shared" si="9" ref="D47:L47">SUM(D46)</f>
        <v>100000</v>
      </c>
      <c r="E47" s="81">
        <f t="shared" si="9"/>
        <v>0</v>
      </c>
      <c r="F47" s="81">
        <f t="shared" si="9"/>
        <v>0</v>
      </c>
      <c r="G47" s="81">
        <f t="shared" si="9"/>
        <v>0</v>
      </c>
      <c r="H47" s="81">
        <f t="shared" si="9"/>
        <v>0</v>
      </c>
      <c r="I47" s="81">
        <f t="shared" si="9"/>
        <v>0</v>
      </c>
      <c r="J47" s="81">
        <f t="shared" si="9"/>
        <v>0</v>
      </c>
      <c r="K47" s="81">
        <f t="shared" si="9"/>
        <v>0</v>
      </c>
      <c r="L47" s="81">
        <f t="shared" si="9"/>
        <v>100000</v>
      </c>
    </row>
    <row r="48" spans="1:12" ht="15.75" customHeight="1">
      <c r="A48" s="75">
        <v>758</v>
      </c>
      <c r="B48" s="76" t="s">
        <v>49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5.75" customHeight="1">
      <c r="A49" s="78"/>
      <c r="B49" s="78">
        <v>75818</v>
      </c>
      <c r="C49" s="79" t="s">
        <v>108</v>
      </c>
      <c r="D49" s="80">
        <v>66200</v>
      </c>
      <c r="E49" s="80">
        <v>66200</v>
      </c>
      <c r="F49" s="80"/>
      <c r="G49" s="80">
        <v>66200</v>
      </c>
      <c r="H49" s="80"/>
      <c r="I49" s="80"/>
      <c r="J49" s="80"/>
      <c r="K49" s="80"/>
      <c r="L49" s="80"/>
    </row>
    <row r="50" spans="1:12" ht="18" customHeight="1">
      <c r="A50" s="78" t="s">
        <v>52</v>
      </c>
      <c r="B50" s="78"/>
      <c r="C50" s="78"/>
      <c r="D50" s="81">
        <f aca="true" t="shared" si="10" ref="D50:L50">SUM(D49)</f>
        <v>66200</v>
      </c>
      <c r="E50" s="81">
        <f t="shared" si="10"/>
        <v>66200</v>
      </c>
      <c r="F50" s="81">
        <f t="shared" si="10"/>
        <v>0</v>
      </c>
      <c r="G50" s="81">
        <f t="shared" si="10"/>
        <v>66200</v>
      </c>
      <c r="H50" s="81">
        <f t="shared" si="10"/>
        <v>0</v>
      </c>
      <c r="I50" s="81">
        <f t="shared" si="10"/>
        <v>0</v>
      </c>
      <c r="J50" s="81">
        <f t="shared" si="10"/>
        <v>0</v>
      </c>
      <c r="K50" s="81">
        <f t="shared" si="10"/>
        <v>0</v>
      </c>
      <c r="L50" s="81">
        <f t="shared" si="10"/>
        <v>0</v>
      </c>
    </row>
    <row r="51" spans="1:12" ht="11.25" customHeight="1">
      <c r="A51" s="75">
        <v>801</v>
      </c>
      <c r="B51" s="76" t="s">
        <v>109</v>
      </c>
      <c r="C51" s="76"/>
      <c r="D51" s="77"/>
      <c r="E51" s="77"/>
      <c r="F51" s="77"/>
      <c r="G51" s="77"/>
      <c r="H51" s="77"/>
      <c r="I51" s="77"/>
      <c r="J51" s="77"/>
      <c r="K51" s="77"/>
      <c r="L51" s="77"/>
    </row>
    <row r="52" spans="1:12" ht="15" customHeight="1">
      <c r="A52" s="78"/>
      <c r="B52" s="78">
        <v>80101</v>
      </c>
      <c r="C52" s="79" t="s">
        <v>153</v>
      </c>
      <c r="D52" s="80">
        <v>7350198</v>
      </c>
      <c r="E52" s="80">
        <f>F52+G52</f>
        <v>7022521</v>
      </c>
      <c r="F52" s="80">
        <v>5461501</v>
      </c>
      <c r="G52" s="80">
        <v>1561020</v>
      </c>
      <c r="H52" s="80"/>
      <c r="I52" s="80">
        <v>327677</v>
      </c>
      <c r="J52" s="80"/>
      <c r="K52" s="80"/>
      <c r="L52" s="80"/>
    </row>
    <row r="53" spans="1:12" ht="21.75">
      <c r="A53" s="78"/>
      <c r="B53" s="78">
        <v>80103</v>
      </c>
      <c r="C53" s="79" t="s">
        <v>111</v>
      </c>
      <c r="D53" s="80">
        <v>523607</v>
      </c>
      <c r="E53" s="80">
        <f aca="true" t="shared" si="11" ref="E53:E58">F53+G53</f>
        <v>492877</v>
      </c>
      <c r="F53" s="80">
        <v>438572</v>
      </c>
      <c r="G53" s="80">
        <v>54305</v>
      </c>
      <c r="H53" s="80"/>
      <c r="I53" s="80">
        <v>30730</v>
      </c>
      <c r="J53" s="80"/>
      <c r="K53" s="80"/>
      <c r="L53" s="80"/>
    </row>
    <row r="54" spans="1:12" ht="12.75">
      <c r="A54" s="78"/>
      <c r="B54" s="78">
        <v>80104</v>
      </c>
      <c r="C54" s="79" t="s">
        <v>112</v>
      </c>
      <c r="D54" s="80">
        <v>16000</v>
      </c>
      <c r="E54" s="80">
        <f t="shared" si="11"/>
        <v>0</v>
      </c>
      <c r="F54" s="80"/>
      <c r="G54" s="80"/>
      <c r="H54" s="80">
        <v>16000</v>
      </c>
      <c r="I54" s="80"/>
      <c r="J54" s="80"/>
      <c r="K54" s="80"/>
      <c r="L54" s="80"/>
    </row>
    <row r="55" spans="1:12" ht="12.75">
      <c r="A55" s="78"/>
      <c r="B55" s="78">
        <v>80110</v>
      </c>
      <c r="C55" s="79" t="s">
        <v>113</v>
      </c>
      <c r="D55" s="80">
        <v>2597386</v>
      </c>
      <c r="E55" s="80">
        <f t="shared" si="11"/>
        <v>2479375</v>
      </c>
      <c r="F55" s="80">
        <v>2050431</v>
      </c>
      <c r="G55" s="80">
        <v>428944</v>
      </c>
      <c r="H55" s="80"/>
      <c r="I55" s="80">
        <v>118011</v>
      </c>
      <c r="J55" s="80"/>
      <c r="K55" s="80"/>
      <c r="L55" s="80"/>
    </row>
    <row r="56" spans="1:12" ht="12.75">
      <c r="A56" s="78"/>
      <c r="B56" s="78">
        <v>80113</v>
      </c>
      <c r="C56" s="79" t="s">
        <v>114</v>
      </c>
      <c r="D56" s="80">
        <v>156617</v>
      </c>
      <c r="E56" s="80">
        <f t="shared" si="11"/>
        <v>156617</v>
      </c>
      <c r="F56" s="80">
        <v>68017</v>
      </c>
      <c r="G56" s="80">
        <v>88600</v>
      </c>
      <c r="H56" s="80"/>
      <c r="I56" s="80"/>
      <c r="J56" s="80"/>
      <c r="K56" s="80"/>
      <c r="L56" s="80"/>
    </row>
    <row r="57" spans="1:12" ht="12.75">
      <c r="A57" s="78"/>
      <c r="B57" s="78">
        <v>80146</v>
      </c>
      <c r="C57" s="79" t="s">
        <v>115</v>
      </c>
      <c r="D57" s="80">
        <v>22000</v>
      </c>
      <c r="E57" s="80">
        <f t="shared" si="11"/>
        <v>22000</v>
      </c>
      <c r="F57" s="80"/>
      <c r="G57" s="80">
        <v>22000</v>
      </c>
      <c r="H57" s="80"/>
      <c r="I57" s="80"/>
      <c r="J57" s="80"/>
      <c r="K57" s="80"/>
      <c r="L57" s="80"/>
    </row>
    <row r="58" spans="1:12" ht="12.75">
      <c r="A58" s="78"/>
      <c r="B58" s="78">
        <v>80195</v>
      </c>
      <c r="C58" s="79" t="s">
        <v>85</v>
      </c>
      <c r="D58" s="80">
        <v>77982</v>
      </c>
      <c r="E58" s="80">
        <f t="shared" si="11"/>
        <v>77982</v>
      </c>
      <c r="F58" s="80"/>
      <c r="G58" s="80">
        <v>77982</v>
      </c>
      <c r="H58" s="80"/>
      <c r="I58" s="80"/>
      <c r="J58" s="80"/>
      <c r="K58" s="80"/>
      <c r="L58" s="80"/>
    </row>
    <row r="59" spans="1:12" ht="11.25" customHeight="1">
      <c r="A59" s="78" t="s">
        <v>116</v>
      </c>
      <c r="B59" s="78"/>
      <c r="C59" s="78"/>
      <c r="D59" s="81">
        <f aca="true" t="shared" si="12" ref="D59:L59">SUM(D52:D58)</f>
        <v>10743790</v>
      </c>
      <c r="E59" s="81">
        <f t="shared" si="12"/>
        <v>10251372</v>
      </c>
      <c r="F59" s="81">
        <f t="shared" si="12"/>
        <v>8018521</v>
      </c>
      <c r="G59" s="81">
        <f t="shared" si="12"/>
        <v>2232851</v>
      </c>
      <c r="H59" s="81">
        <f t="shared" si="12"/>
        <v>16000</v>
      </c>
      <c r="I59" s="81">
        <f t="shared" si="12"/>
        <v>476418</v>
      </c>
      <c r="J59" s="81">
        <f t="shared" si="12"/>
        <v>0</v>
      </c>
      <c r="K59" s="81">
        <f t="shared" si="12"/>
        <v>0</v>
      </c>
      <c r="L59" s="81">
        <f t="shared" si="12"/>
        <v>0</v>
      </c>
    </row>
    <row r="60" spans="1:12" ht="9.75" customHeight="1">
      <c r="A60" s="75">
        <v>851</v>
      </c>
      <c r="B60" s="76" t="s">
        <v>53</v>
      </c>
      <c r="C60" s="76"/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15" customHeight="1">
      <c r="A61" s="78"/>
      <c r="B61" s="78">
        <v>85149</v>
      </c>
      <c r="C61" s="79" t="s">
        <v>117</v>
      </c>
      <c r="D61" s="80">
        <v>100000</v>
      </c>
      <c r="E61" s="80"/>
      <c r="F61" s="80"/>
      <c r="G61" s="80"/>
      <c r="H61" s="80">
        <v>100000</v>
      </c>
      <c r="I61" s="80"/>
      <c r="J61" s="80"/>
      <c r="K61" s="80"/>
      <c r="L61" s="80"/>
    </row>
    <row r="62" spans="1:12" ht="13.5" customHeight="1">
      <c r="A62" s="78"/>
      <c r="B62" s="78">
        <v>85153</v>
      </c>
      <c r="C62" s="79" t="s">
        <v>118</v>
      </c>
      <c r="D62" s="80">
        <v>500</v>
      </c>
      <c r="E62" s="80">
        <v>500</v>
      </c>
      <c r="F62" s="80"/>
      <c r="G62" s="80">
        <v>500</v>
      </c>
      <c r="H62" s="80"/>
      <c r="I62" s="80"/>
      <c r="J62" s="80"/>
      <c r="K62" s="80"/>
      <c r="L62" s="80"/>
    </row>
    <row r="63" spans="1:12" ht="15.75" customHeight="1">
      <c r="A63" s="78"/>
      <c r="B63" s="78">
        <v>85154</v>
      </c>
      <c r="C63" s="79" t="s">
        <v>119</v>
      </c>
      <c r="D63" s="80">
        <v>118500</v>
      </c>
      <c r="E63" s="80">
        <f>F63+G63</f>
        <v>110700</v>
      </c>
      <c r="F63" s="80">
        <v>1000</v>
      </c>
      <c r="G63" s="80">
        <v>109700</v>
      </c>
      <c r="H63" s="80"/>
      <c r="I63" s="80">
        <v>7800</v>
      </c>
      <c r="J63" s="80"/>
      <c r="K63" s="80"/>
      <c r="L63" s="80"/>
    </row>
    <row r="64" spans="1:12" ht="12.75" customHeight="1">
      <c r="A64" s="78"/>
      <c r="B64" s="78">
        <v>85195</v>
      </c>
      <c r="C64" s="79" t="s">
        <v>85</v>
      </c>
      <c r="D64" s="80">
        <v>45500</v>
      </c>
      <c r="E64" s="80">
        <v>45500</v>
      </c>
      <c r="F64" s="80">
        <v>1000</v>
      </c>
      <c r="G64" s="80">
        <v>44500</v>
      </c>
      <c r="H64" s="80"/>
      <c r="I64" s="80"/>
      <c r="J64" s="80"/>
      <c r="K64" s="80"/>
      <c r="L64" s="80"/>
    </row>
    <row r="65" spans="1:12" ht="12.75" customHeight="1">
      <c r="A65" s="78" t="s">
        <v>54</v>
      </c>
      <c r="B65" s="78"/>
      <c r="C65" s="78"/>
      <c r="D65" s="81">
        <f aca="true" t="shared" si="13" ref="D65:L65">SUM(D61:D64)</f>
        <v>264500</v>
      </c>
      <c r="E65" s="81">
        <f t="shared" si="13"/>
        <v>156700</v>
      </c>
      <c r="F65" s="81">
        <f t="shared" si="13"/>
        <v>2000</v>
      </c>
      <c r="G65" s="81">
        <f t="shared" si="13"/>
        <v>154700</v>
      </c>
      <c r="H65" s="81">
        <f t="shared" si="13"/>
        <v>100000</v>
      </c>
      <c r="I65" s="81">
        <f t="shared" si="13"/>
        <v>7800</v>
      </c>
      <c r="J65" s="81">
        <f t="shared" si="13"/>
        <v>0</v>
      </c>
      <c r="K65" s="81">
        <f t="shared" si="13"/>
        <v>0</v>
      </c>
      <c r="L65" s="81">
        <f t="shared" si="13"/>
        <v>0</v>
      </c>
    </row>
    <row r="66" spans="1:12" ht="11.25" customHeight="1">
      <c r="A66" s="75">
        <v>852</v>
      </c>
      <c r="B66" s="76" t="s">
        <v>55</v>
      </c>
      <c r="C66" s="76"/>
      <c r="D66" s="77"/>
      <c r="E66" s="77"/>
      <c r="F66" s="77"/>
      <c r="G66" s="77"/>
      <c r="H66" s="77"/>
      <c r="I66" s="77"/>
      <c r="J66" s="77"/>
      <c r="K66" s="77"/>
      <c r="L66" s="77"/>
    </row>
    <row r="67" spans="1:12" ht="13.5" customHeight="1">
      <c r="A67" s="78"/>
      <c r="B67" s="78">
        <v>85202</v>
      </c>
      <c r="C67" s="79" t="s">
        <v>120</v>
      </c>
      <c r="D67" s="80">
        <v>195000</v>
      </c>
      <c r="E67" s="80">
        <v>195000</v>
      </c>
      <c r="F67" s="80"/>
      <c r="G67" s="80">
        <v>195000</v>
      </c>
      <c r="H67" s="80"/>
      <c r="I67" s="80"/>
      <c r="J67" s="80"/>
      <c r="K67" s="80"/>
      <c r="L67" s="80"/>
    </row>
    <row r="68" spans="1:12" ht="46.5" customHeight="1">
      <c r="A68" s="78"/>
      <c r="B68" s="78">
        <v>85212</v>
      </c>
      <c r="C68" s="79" t="s">
        <v>121</v>
      </c>
      <c r="D68" s="80">
        <v>3920000</v>
      </c>
      <c r="E68" s="80">
        <f>F68+G68</f>
        <v>114900</v>
      </c>
      <c r="F68" s="80">
        <v>86366</v>
      </c>
      <c r="G68" s="80">
        <v>28534</v>
      </c>
      <c r="H68" s="80"/>
      <c r="I68" s="80">
        <v>3805100</v>
      </c>
      <c r="J68" s="80"/>
      <c r="K68" s="80"/>
      <c r="L68" s="80"/>
    </row>
    <row r="69" spans="1:12" ht="39.75" customHeight="1">
      <c r="A69" s="78"/>
      <c r="B69" s="78">
        <v>85213</v>
      </c>
      <c r="C69" s="79" t="s">
        <v>122</v>
      </c>
      <c r="D69" s="80">
        <v>13200</v>
      </c>
      <c r="E69" s="80">
        <v>13200</v>
      </c>
      <c r="F69" s="80"/>
      <c r="G69" s="80">
        <v>13200</v>
      </c>
      <c r="H69" s="80"/>
      <c r="I69" s="80"/>
      <c r="J69" s="80"/>
      <c r="K69" s="80"/>
      <c r="L69" s="80"/>
    </row>
    <row r="70" spans="1:12" ht="25.5" customHeight="1">
      <c r="A70" s="78"/>
      <c r="B70" s="78">
        <v>85214</v>
      </c>
      <c r="C70" s="79" t="s">
        <v>123</v>
      </c>
      <c r="D70" s="80">
        <v>600000</v>
      </c>
      <c r="E70" s="80">
        <f>F70+G70</f>
        <v>10000</v>
      </c>
      <c r="F70" s="80"/>
      <c r="G70" s="80">
        <v>10000</v>
      </c>
      <c r="H70" s="80"/>
      <c r="I70" s="80">
        <v>590000</v>
      </c>
      <c r="J70" s="80"/>
      <c r="K70" s="80"/>
      <c r="L70" s="80"/>
    </row>
    <row r="71" spans="1:12" ht="14.25" customHeight="1">
      <c r="A71" s="78"/>
      <c r="B71" s="78">
        <v>85215</v>
      </c>
      <c r="C71" s="79" t="s">
        <v>124</v>
      </c>
      <c r="D71" s="80">
        <v>80000</v>
      </c>
      <c r="E71" s="80"/>
      <c r="F71" s="80"/>
      <c r="G71" s="80"/>
      <c r="H71" s="80"/>
      <c r="I71" s="80">
        <v>80000</v>
      </c>
      <c r="J71" s="80"/>
      <c r="K71" s="80"/>
      <c r="L71" s="80"/>
    </row>
    <row r="72" spans="1:12" ht="14.25" customHeight="1">
      <c r="A72" s="78"/>
      <c r="B72" s="78">
        <v>85219</v>
      </c>
      <c r="C72" s="79" t="s">
        <v>125</v>
      </c>
      <c r="D72" s="80">
        <v>674900</v>
      </c>
      <c r="E72" s="80">
        <f>F72+G72</f>
        <v>620636</v>
      </c>
      <c r="F72" s="80">
        <v>533800</v>
      </c>
      <c r="G72" s="80">
        <v>86836</v>
      </c>
      <c r="H72" s="80"/>
      <c r="I72" s="80">
        <v>2500</v>
      </c>
      <c r="J72" s="80">
        <v>51764</v>
      </c>
      <c r="K72" s="80"/>
      <c r="L72" s="80"/>
    </row>
    <row r="73" spans="1:12" ht="14.25" customHeight="1">
      <c r="A73" s="78"/>
      <c r="B73" s="78">
        <v>85228</v>
      </c>
      <c r="C73" s="79" t="s">
        <v>154</v>
      </c>
      <c r="D73" s="80">
        <v>12100</v>
      </c>
      <c r="E73" s="80">
        <f>F73+G73</f>
        <v>12100</v>
      </c>
      <c r="F73" s="80">
        <v>12000</v>
      </c>
      <c r="G73" s="80">
        <v>100</v>
      </c>
      <c r="H73" s="80"/>
      <c r="I73" s="80"/>
      <c r="J73" s="80"/>
      <c r="K73" s="80"/>
      <c r="L73" s="80"/>
    </row>
    <row r="74" spans="1:12" ht="14.25" customHeight="1">
      <c r="A74" s="78"/>
      <c r="B74" s="78">
        <v>85295</v>
      </c>
      <c r="C74" s="79" t="s">
        <v>85</v>
      </c>
      <c r="D74" s="80">
        <v>217500</v>
      </c>
      <c r="E74" s="80">
        <f>F74+G74</f>
        <v>7500</v>
      </c>
      <c r="F74" s="80"/>
      <c r="G74" s="80">
        <v>7500</v>
      </c>
      <c r="H74" s="80"/>
      <c r="I74" s="80">
        <v>130000</v>
      </c>
      <c r="J74" s="80">
        <v>80000</v>
      </c>
      <c r="K74" s="80"/>
      <c r="L74" s="80"/>
    </row>
    <row r="75" spans="1:12" ht="14.25" customHeight="1">
      <c r="A75" s="78" t="s">
        <v>61</v>
      </c>
      <c r="B75" s="78"/>
      <c r="C75" s="78"/>
      <c r="D75" s="81">
        <f aca="true" t="shared" si="14" ref="D75:L75">SUM(D67:D74)</f>
        <v>5712700</v>
      </c>
      <c r="E75" s="81">
        <f t="shared" si="14"/>
        <v>973336</v>
      </c>
      <c r="F75" s="81">
        <f t="shared" si="14"/>
        <v>632166</v>
      </c>
      <c r="G75" s="81">
        <f t="shared" si="14"/>
        <v>341170</v>
      </c>
      <c r="H75" s="81">
        <f t="shared" si="14"/>
        <v>0</v>
      </c>
      <c r="I75" s="81">
        <f t="shared" si="14"/>
        <v>4607600</v>
      </c>
      <c r="J75" s="81">
        <f t="shared" si="14"/>
        <v>131764</v>
      </c>
      <c r="K75" s="81">
        <f t="shared" si="14"/>
        <v>0</v>
      </c>
      <c r="L75" s="81">
        <f t="shared" si="14"/>
        <v>0</v>
      </c>
    </row>
    <row r="76" spans="1:12" ht="11.25" customHeight="1">
      <c r="A76" s="75">
        <v>854</v>
      </c>
      <c r="B76" s="84" t="s">
        <v>127</v>
      </c>
      <c r="C76" s="84"/>
      <c r="D76" s="77"/>
      <c r="E76" s="77"/>
      <c r="F76" s="77"/>
      <c r="G76" s="77"/>
      <c r="H76" s="77"/>
      <c r="I76" s="77"/>
      <c r="J76" s="77"/>
      <c r="K76" s="77"/>
      <c r="L76" s="77"/>
    </row>
    <row r="77" spans="1:12" ht="15" customHeight="1">
      <c r="A77" s="78"/>
      <c r="B77" s="78">
        <v>85415</v>
      </c>
      <c r="C77" s="79" t="s">
        <v>128</v>
      </c>
      <c r="D77" s="80">
        <v>70391</v>
      </c>
      <c r="E77" s="80">
        <f>F77+G77</f>
        <v>32011</v>
      </c>
      <c r="F77" s="80">
        <v>21211</v>
      </c>
      <c r="G77" s="80">
        <v>10800</v>
      </c>
      <c r="H77" s="80"/>
      <c r="I77" s="80">
        <v>38380</v>
      </c>
      <c r="J77" s="80"/>
      <c r="K77" s="80"/>
      <c r="L77" s="80"/>
    </row>
    <row r="78" spans="1:12" ht="15.75" customHeight="1">
      <c r="A78" s="78" t="s">
        <v>129</v>
      </c>
      <c r="B78" s="78"/>
      <c r="C78" s="78"/>
      <c r="D78" s="81">
        <f aca="true" t="shared" si="15" ref="D78:L78">SUM(D77)</f>
        <v>70391</v>
      </c>
      <c r="E78" s="81">
        <f t="shared" si="15"/>
        <v>32011</v>
      </c>
      <c r="F78" s="81">
        <f t="shared" si="15"/>
        <v>21211</v>
      </c>
      <c r="G78" s="81">
        <f t="shared" si="15"/>
        <v>10800</v>
      </c>
      <c r="H78" s="81">
        <f t="shared" si="15"/>
        <v>0</v>
      </c>
      <c r="I78" s="81">
        <f t="shared" si="15"/>
        <v>38380</v>
      </c>
      <c r="J78" s="81">
        <f t="shared" si="15"/>
        <v>0</v>
      </c>
      <c r="K78" s="81">
        <f t="shared" si="15"/>
        <v>0</v>
      </c>
      <c r="L78" s="81">
        <f t="shared" si="15"/>
        <v>0</v>
      </c>
    </row>
    <row r="79" spans="1:12" ht="20.25" customHeight="1">
      <c r="A79" s="75">
        <v>900</v>
      </c>
      <c r="B79" s="76" t="s">
        <v>62</v>
      </c>
      <c r="C79" s="76"/>
      <c r="D79" s="77"/>
      <c r="E79" s="77"/>
      <c r="F79" s="77"/>
      <c r="G79" s="77"/>
      <c r="H79" s="77"/>
      <c r="I79" s="77"/>
      <c r="J79" s="77"/>
      <c r="K79" s="77"/>
      <c r="L79" s="77"/>
    </row>
    <row r="80" spans="1:12" ht="13.5" customHeight="1">
      <c r="A80" s="78"/>
      <c r="B80" s="78">
        <v>90003</v>
      </c>
      <c r="C80" s="79" t="s">
        <v>130</v>
      </c>
      <c r="D80" s="80">
        <v>203500</v>
      </c>
      <c r="E80" s="80">
        <v>203500</v>
      </c>
      <c r="F80" s="80"/>
      <c r="G80" s="80">
        <v>203500</v>
      </c>
      <c r="H80" s="80"/>
      <c r="I80" s="80"/>
      <c r="J80" s="80"/>
      <c r="K80" s="80"/>
      <c r="L80" s="80"/>
    </row>
    <row r="81" spans="1:12" ht="14.25" customHeight="1">
      <c r="A81" s="78"/>
      <c r="B81" s="78">
        <v>90015</v>
      </c>
      <c r="C81" s="79" t="s">
        <v>131</v>
      </c>
      <c r="D81" s="80">
        <v>633600</v>
      </c>
      <c r="E81" s="80">
        <v>633600</v>
      </c>
      <c r="F81" s="80"/>
      <c r="G81" s="80">
        <v>633600</v>
      </c>
      <c r="H81" s="80"/>
      <c r="I81" s="80"/>
      <c r="J81" s="80"/>
      <c r="K81" s="80"/>
      <c r="L81" s="80"/>
    </row>
    <row r="82" spans="1:12" ht="14.25" customHeight="1">
      <c r="A82" s="78"/>
      <c r="B82" s="78">
        <v>90017</v>
      </c>
      <c r="C82" s="79" t="s">
        <v>132</v>
      </c>
      <c r="D82" s="80">
        <v>138300</v>
      </c>
      <c r="E82" s="80">
        <v>138300</v>
      </c>
      <c r="F82" s="80"/>
      <c r="G82" s="80">
        <v>138300</v>
      </c>
      <c r="H82" s="80"/>
      <c r="I82" s="80"/>
      <c r="J82" s="80"/>
      <c r="K82" s="80"/>
      <c r="L82" s="80"/>
    </row>
    <row r="83" spans="1:12" ht="17.25" customHeight="1">
      <c r="A83" s="78"/>
      <c r="B83" s="78">
        <v>90095</v>
      </c>
      <c r="C83" s="79" t="s">
        <v>85</v>
      </c>
      <c r="D83" s="80">
        <v>585700</v>
      </c>
      <c r="E83" s="80">
        <f>F83+G83</f>
        <v>581700</v>
      </c>
      <c r="F83" s="80">
        <v>130600</v>
      </c>
      <c r="G83" s="80">
        <v>451100</v>
      </c>
      <c r="H83" s="80"/>
      <c r="I83" s="80">
        <v>4000</v>
      </c>
      <c r="J83" s="80"/>
      <c r="K83" s="80"/>
      <c r="L83" s="80"/>
    </row>
    <row r="84" spans="1:12" ht="11.25" customHeight="1">
      <c r="A84" s="78" t="s">
        <v>64</v>
      </c>
      <c r="B84" s="78"/>
      <c r="C84" s="78"/>
      <c r="D84" s="81">
        <f aca="true" t="shared" si="16" ref="D84:L84">SUM(D80:D83)</f>
        <v>1561100</v>
      </c>
      <c r="E84" s="81">
        <f t="shared" si="16"/>
        <v>1557100</v>
      </c>
      <c r="F84" s="81">
        <f t="shared" si="16"/>
        <v>130600</v>
      </c>
      <c r="G84" s="81">
        <f t="shared" si="16"/>
        <v>1426500</v>
      </c>
      <c r="H84" s="81">
        <f t="shared" si="16"/>
        <v>0</v>
      </c>
      <c r="I84" s="81">
        <f t="shared" si="16"/>
        <v>4000</v>
      </c>
      <c r="J84" s="81">
        <f t="shared" si="16"/>
        <v>0</v>
      </c>
      <c r="K84" s="81">
        <f t="shared" si="16"/>
        <v>0</v>
      </c>
      <c r="L84" s="81">
        <f t="shared" si="16"/>
        <v>0</v>
      </c>
    </row>
    <row r="85" spans="1:12" ht="11.25" customHeight="1">
      <c r="A85" s="75">
        <v>921</v>
      </c>
      <c r="B85" s="76" t="s">
        <v>133</v>
      </c>
      <c r="C85" s="76"/>
      <c r="D85" s="77"/>
      <c r="E85" s="77"/>
      <c r="F85" s="77"/>
      <c r="G85" s="77"/>
      <c r="H85" s="77"/>
      <c r="I85" s="77"/>
      <c r="J85" s="77"/>
      <c r="K85" s="77"/>
      <c r="L85" s="77"/>
    </row>
    <row r="86" spans="1:12" ht="12.75">
      <c r="A86" s="78"/>
      <c r="B86" s="78">
        <v>92109</v>
      </c>
      <c r="C86" s="79" t="s">
        <v>134</v>
      </c>
      <c r="D86" s="80">
        <v>100000</v>
      </c>
      <c r="E86" s="80"/>
      <c r="F86" s="80"/>
      <c r="G86" s="80"/>
      <c r="H86" s="80">
        <v>100000</v>
      </c>
      <c r="I86" s="80"/>
      <c r="J86" s="80"/>
      <c r="K86" s="80"/>
      <c r="L86" s="80"/>
    </row>
    <row r="87" spans="1:12" ht="12.75">
      <c r="A87" s="78"/>
      <c r="B87" s="78">
        <v>92116</v>
      </c>
      <c r="C87" s="79" t="s">
        <v>135</v>
      </c>
      <c r="D87" s="80">
        <v>317000</v>
      </c>
      <c r="E87" s="80"/>
      <c r="F87" s="80"/>
      <c r="G87" s="80"/>
      <c r="H87" s="80">
        <v>317000</v>
      </c>
      <c r="I87" s="80"/>
      <c r="J87" s="80"/>
      <c r="K87" s="80"/>
      <c r="L87" s="80"/>
    </row>
    <row r="88" spans="1:12" ht="11.25" customHeight="1">
      <c r="A88" s="78" t="s">
        <v>136</v>
      </c>
      <c r="B88" s="78"/>
      <c r="C88" s="78"/>
      <c r="D88" s="81">
        <f aca="true" t="shared" si="17" ref="D88:L88">SUM(D86:D87)</f>
        <v>417000</v>
      </c>
      <c r="E88" s="81">
        <f t="shared" si="17"/>
        <v>0</v>
      </c>
      <c r="F88" s="81">
        <f t="shared" si="17"/>
        <v>0</v>
      </c>
      <c r="G88" s="81">
        <f t="shared" si="17"/>
        <v>0</v>
      </c>
      <c r="H88" s="81">
        <f t="shared" si="17"/>
        <v>417000</v>
      </c>
      <c r="I88" s="81">
        <f t="shared" si="17"/>
        <v>0</v>
      </c>
      <c r="J88" s="81">
        <f t="shared" si="17"/>
        <v>0</v>
      </c>
      <c r="K88" s="81">
        <f t="shared" si="17"/>
        <v>0</v>
      </c>
      <c r="L88" s="81">
        <f t="shared" si="17"/>
        <v>0</v>
      </c>
    </row>
    <row r="89" spans="1:12" ht="11.25" customHeight="1">
      <c r="A89" s="75">
        <v>926</v>
      </c>
      <c r="B89" s="76" t="s">
        <v>137</v>
      </c>
      <c r="C89" s="76"/>
      <c r="D89" s="77"/>
      <c r="E89" s="77"/>
      <c r="F89" s="77"/>
      <c r="G89" s="77"/>
      <c r="H89" s="77"/>
      <c r="I89" s="77"/>
      <c r="J89" s="77"/>
      <c r="K89" s="77"/>
      <c r="L89" s="77"/>
    </row>
    <row r="90" spans="1:12" ht="15" customHeight="1">
      <c r="A90" s="78"/>
      <c r="B90" s="78">
        <v>92605</v>
      </c>
      <c r="C90" s="79" t="s">
        <v>138</v>
      </c>
      <c r="D90" s="80">
        <v>1000</v>
      </c>
      <c r="E90" s="80">
        <v>1000</v>
      </c>
      <c r="F90" s="80"/>
      <c r="G90" s="80">
        <v>1000</v>
      </c>
      <c r="H90" s="80"/>
      <c r="I90" s="80"/>
      <c r="J90" s="80"/>
      <c r="K90" s="80"/>
      <c r="L90" s="80"/>
    </row>
    <row r="91" spans="1:12" ht="11.25" customHeight="1">
      <c r="A91" s="78" t="s">
        <v>139</v>
      </c>
      <c r="B91" s="78"/>
      <c r="C91" s="78"/>
      <c r="D91" s="81">
        <f aca="true" t="shared" si="18" ref="D91:L91">SUM(D90)</f>
        <v>1000</v>
      </c>
      <c r="E91" s="81">
        <f t="shared" si="18"/>
        <v>1000</v>
      </c>
      <c r="F91" s="81">
        <f t="shared" si="18"/>
        <v>0</v>
      </c>
      <c r="G91" s="81">
        <f t="shared" si="18"/>
        <v>1000</v>
      </c>
      <c r="H91" s="81">
        <f t="shared" si="18"/>
        <v>0</v>
      </c>
      <c r="I91" s="81">
        <f t="shared" si="18"/>
        <v>0</v>
      </c>
      <c r="J91" s="81">
        <f t="shared" si="18"/>
        <v>0</v>
      </c>
      <c r="K91" s="81">
        <f t="shared" si="18"/>
        <v>0</v>
      </c>
      <c r="L91" s="81">
        <f t="shared" si="18"/>
        <v>0</v>
      </c>
    </row>
    <row r="92" spans="1:12" s="1" customFormat="1" ht="24.75" customHeight="1">
      <c r="A92" s="85" t="s">
        <v>140</v>
      </c>
      <c r="B92" s="85"/>
      <c r="C92" s="85"/>
      <c r="D92" s="86">
        <f aca="true" t="shared" si="19" ref="D92:L92">SUM(D11,D14,D17,D20,D23,D27,D33,D36,D41,D44,D47,D50,D59,D65,D75,D78,D84,D88,D91)</f>
        <v>24796149.63</v>
      </c>
      <c r="E92" s="86">
        <f t="shared" si="19"/>
        <v>18668487.63</v>
      </c>
      <c r="F92" s="86">
        <f t="shared" si="19"/>
        <v>11468277.629999999</v>
      </c>
      <c r="G92" s="86">
        <f t="shared" si="19"/>
        <v>7200210</v>
      </c>
      <c r="H92" s="86">
        <f t="shared" si="19"/>
        <v>567200</v>
      </c>
      <c r="I92" s="86">
        <f t="shared" si="19"/>
        <v>5328698</v>
      </c>
      <c r="J92" s="86">
        <f t="shared" si="19"/>
        <v>131764</v>
      </c>
      <c r="K92" s="86">
        <f t="shared" si="19"/>
        <v>0</v>
      </c>
      <c r="L92" s="86">
        <f t="shared" si="19"/>
        <v>100000</v>
      </c>
    </row>
    <row r="94" ht="12.75">
      <c r="A94" s="87"/>
    </row>
  </sheetData>
  <mergeCells count="59"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B8:C8"/>
    <mergeCell ref="A9:A10"/>
    <mergeCell ref="A11:C11"/>
    <mergeCell ref="B12:C12"/>
    <mergeCell ref="A14:C14"/>
    <mergeCell ref="B15:C15"/>
    <mergeCell ref="A17:C17"/>
    <mergeCell ref="B18:C18"/>
    <mergeCell ref="A20:C20"/>
    <mergeCell ref="B21:C21"/>
    <mergeCell ref="A23:C23"/>
    <mergeCell ref="B24:C24"/>
    <mergeCell ref="A25:A26"/>
    <mergeCell ref="A27:C27"/>
    <mergeCell ref="B28:C28"/>
    <mergeCell ref="A29:A32"/>
    <mergeCell ref="A33:C33"/>
    <mergeCell ref="B34:C34"/>
    <mergeCell ref="A36:C36"/>
    <mergeCell ref="B37:C37"/>
    <mergeCell ref="A38:A40"/>
    <mergeCell ref="A41:C41"/>
    <mergeCell ref="B42:C42"/>
    <mergeCell ref="A44:C44"/>
    <mergeCell ref="B45:C45"/>
    <mergeCell ref="A47:C47"/>
    <mergeCell ref="B48:C48"/>
    <mergeCell ref="A50:C50"/>
    <mergeCell ref="B51:C51"/>
    <mergeCell ref="A52:A58"/>
    <mergeCell ref="A59:C59"/>
    <mergeCell ref="B60:C60"/>
    <mergeCell ref="A61:A64"/>
    <mergeCell ref="A65:C65"/>
    <mergeCell ref="B66:C66"/>
    <mergeCell ref="A67:A74"/>
    <mergeCell ref="A75:C75"/>
    <mergeCell ref="B76:C76"/>
    <mergeCell ref="A78:C78"/>
    <mergeCell ref="B79:C79"/>
    <mergeCell ref="A80:A83"/>
    <mergeCell ref="A84:C84"/>
    <mergeCell ref="B85:C85"/>
    <mergeCell ref="A86:A87"/>
    <mergeCell ref="A88:C88"/>
    <mergeCell ref="B89:C89"/>
    <mergeCell ref="A91:C91"/>
    <mergeCell ref="A92:C9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25" sqref="A25"/>
    </sheetView>
  </sheetViews>
  <sheetFormatPr defaultColWidth="9.140625" defaultRowHeight="12.75"/>
  <cols>
    <col min="1" max="1" width="6.57421875" style="35" customWidth="1"/>
    <col min="2" max="2" width="8.8515625" style="35" customWidth="1"/>
    <col min="3" max="3" width="29.28125" style="35" customWidth="1"/>
    <col min="4" max="4" width="18.28125" style="35" customWidth="1"/>
    <col min="5" max="6" width="17.57421875" style="35" customWidth="1"/>
    <col min="7" max="7" width="10.8515625" style="35" customWidth="1"/>
    <col min="8" max="8" width="11.8515625" style="2" customWidth="1"/>
    <col min="9" max="16384" width="9.140625" style="2" customWidth="1"/>
  </cols>
  <sheetData>
    <row r="1" spans="1:7" ht="12.75">
      <c r="A1" s="16"/>
      <c r="B1" s="16"/>
      <c r="C1" s="16"/>
      <c r="D1" s="16"/>
      <c r="E1" s="16"/>
      <c r="F1" s="88"/>
      <c r="G1" s="89" t="s">
        <v>155</v>
      </c>
    </row>
    <row r="2" spans="1:10" ht="12.75">
      <c r="A2" s="16"/>
      <c r="B2" s="16"/>
      <c r="C2" s="16"/>
      <c r="D2" s="90" t="s">
        <v>156</v>
      </c>
      <c r="E2" s="68"/>
      <c r="F2" s="69" t="s">
        <v>157</v>
      </c>
      <c r="G2" s="68"/>
      <c r="H2" s="68"/>
      <c r="I2" s="68"/>
      <c r="J2" s="68"/>
    </row>
    <row r="3" spans="1:9" ht="20.25" customHeight="1">
      <c r="A3" s="91" t="s">
        <v>3</v>
      </c>
      <c r="B3" s="91" t="s">
        <v>70</v>
      </c>
      <c r="C3" s="91" t="s">
        <v>71</v>
      </c>
      <c r="D3" s="91" t="s">
        <v>6</v>
      </c>
      <c r="E3" s="91" t="s">
        <v>158</v>
      </c>
      <c r="F3" s="91" t="s">
        <v>159</v>
      </c>
      <c r="G3" s="91" t="s">
        <v>160</v>
      </c>
      <c r="H3" s="91" t="s">
        <v>161</v>
      </c>
      <c r="I3" s="91" t="s">
        <v>162</v>
      </c>
    </row>
    <row r="4" spans="1:9" ht="51.75" customHeight="1">
      <c r="A4" s="91"/>
      <c r="B4" s="91"/>
      <c r="C4" s="91"/>
      <c r="D4" s="91"/>
      <c r="E4" s="91"/>
      <c r="F4" s="92" t="s">
        <v>163</v>
      </c>
      <c r="G4" s="91"/>
      <c r="H4" s="91"/>
      <c r="I4" s="91"/>
    </row>
    <row r="5" spans="1:9" ht="10.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</row>
    <row r="6" spans="1:9" ht="12" customHeight="1">
      <c r="A6" s="93" t="s">
        <v>13</v>
      </c>
      <c r="B6" s="94" t="s">
        <v>14</v>
      </c>
      <c r="C6" s="94"/>
      <c r="D6" s="95"/>
      <c r="E6" s="95"/>
      <c r="F6" s="95"/>
      <c r="G6" s="95"/>
      <c r="H6" s="95"/>
      <c r="I6" s="95"/>
    </row>
    <row r="7" spans="1:9" ht="23.25">
      <c r="A7" s="96"/>
      <c r="B7" s="96" t="s">
        <v>73</v>
      </c>
      <c r="C7" s="97" t="s">
        <v>74</v>
      </c>
      <c r="D7" s="98">
        <v>5129450.69</v>
      </c>
      <c r="E7" s="98">
        <f>D7</f>
        <v>5129450.69</v>
      </c>
      <c r="F7" s="80"/>
      <c r="G7" s="80"/>
      <c r="H7" s="80"/>
      <c r="I7" s="80"/>
    </row>
    <row r="8" spans="1:9" ht="12.75">
      <c r="A8" s="96"/>
      <c r="B8" s="99"/>
      <c r="C8" s="100" t="s">
        <v>18</v>
      </c>
      <c r="D8" s="101">
        <f>D7</f>
        <v>5129450.69</v>
      </c>
      <c r="E8" s="101">
        <f>E7</f>
        <v>5129450.69</v>
      </c>
      <c r="F8" s="81"/>
      <c r="G8" s="81"/>
      <c r="H8" s="81"/>
      <c r="I8" s="81"/>
    </row>
    <row r="9" spans="1:9" ht="23.25" customHeight="1">
      <c r="A9" s="93">
        <v>400</v>
      </c>
      <c r="B9" s="94" t="s">
        <v>78</v>
      </c>
      <c r="C9" s="94"/>
      <c r="D9" s="102"/>
      <c r="E9" s="102"/>
      <c r="F9" s="77"/>
      <c r="G9" s="77"/>
      <c r="H9" s="77"/>
      <c r="I9" s="77"/>
    </row>
    <row r="10" spans="1:9" ht="17.25" customHeight="1">
      <c r="A10" s="96"/>
      <c r="B10" s="96">
        <v>40002</v>
      </c>
      <c r="C10" s="97" t="s">
        <v>79</v>
      </c>
      <c r="D10" s="98">
        <v>115000</v>
      </c>
      <c r="E10" s="98">
        <f>D10</f>
        <v>115000</v>
      </c>
      <c r="F10" s="80"/>
      <c r="G10" s="80"/>
      <c r="H10" s="80"/>
      <c r="I10" s="80"/>
    </row>
    <row r="11" spans="1:9" ht="16.5" customHeight="1">
      <c r="A11" s="96"/>
      <c r="B11" s="99"/>
      <c r="C11" s="100" t="s">
        <v>80</v>
      </c>
      <c r="D11" s="101">
        <f>D10</f>
        <v>115000</v>
      </c>
      <c r="E11" s="101">
        <f>E10</f>
        <v>115000</v>
      </c>
      <c r="F11" s="81"/>
      <c r="G11" s="81"/>
      <c r="H11" s="81"/>
      <c r="I11" s="81"/>
    </row>
    <row r="12" spans="1:9" ht="15" customHeight="1">
      <c r="A12" s="93">
        <v>600</v>
      </c>
      <c r="B12" s="94" t="s">
        <v>81</v>
      </c>
      <c r="C12" s="94"/>
      <c r="D12" s="102"/>
      <c r="E12" s="102"/>
      <c r="F12" s="77"/>
      <c r="G12" s="77"/>
      <c r="H12" s="77"/>
      <c r="I12" s="77"/>
    </row>
    <row r="13" spans="1:9" ht="15" customHeight="1">
      <c r="A13" s="96"/>
      <c r="B13" s="96">
        <v>60016</v>
      </c>
      <c r="C13" s="97" t="s">
        <v>82</v>
      </c>
      <c r="D13" s="98">
        <v>1942701</v>
      </c>
      <c r="E13" s="98">
        <v>1942701</v>
      </c>
      <c r="F13" s="80"/>
      <c r="G13" s="80"/>
      <c r="H13" s="80"/>
      <c r="I13" s="80"/>
    </row>
    <row r="14" spans="1:9" ht="15.75" customHeight="1">
      <c r="A14" s="96"/>
      <c r="B14" s="99"/>
      <c r="C14" s="103" t="s">
        <v>83</v>
      </c>
      <c r="D14" s="101">
        <f>D13</f>
        <v>1942701</v>
      </c>
      <c r="E14" s="101">
        <f>E13</f>
        <v>1942701</v>
      </c>
      <c r="F14" s="81"/>
      <c r="G14" s="81"/>
      <c r="H14" s="81"/>
      <c r="I14" s="81"/>
    </row>
    <row r="15" spans="1:9" ht="18" customHeight="1">
      <c r="A15" s="93">
        <v>700</v>
      </c>
      <c r="B15" s="94" t="s">
        <v>19</v>
      </c>
      <c r="C15" s="94"/>
      <c r="D15" s="102"/>
      <c r="E15" s="102"/>
      <c r="F15" s="77"/>
      <c r="G15" s="77"/>
      <c r="H15" s="77"/>
      <c r="I15" s="77"/>
    </row>
    <row r="16" spans="1:9" ht="27" customHeight="1">
      <c r="A16" s="96"/>
      <c r="B16" s="96">
        <v>70005</v>
      </c>
      <c r="C16" s="97" t="s">
        <v>87</v>
      </c>
      <c r="D16" s="98">
        <v>749333.19</v>
      </c>
      <c r="E16" s="98">
        <f>D16</f>
        <v>749333.19</v>
      </c>
      <c r="F16" s="80"/>
      <c r="G16" s="80"/>
      <c r="H16" s="80"/>
      <c r="I16" s="80"/>
    </row>
    <row r="17" spans="1:9" ht="12.75" customHeight="1">
      <c r="A17" s="96"/>
      <c r="B17" s="99"/>
      <c r="C17" s="103" t="s">
        <v>22</v>
      </c>
      <c r="D17" s="101">
        <f>D16</f>
        <v>749333.19</v>
      </c>
      <c r="E17" s="101">
        <f>E16</f>
        <v>749333.19</v>
      </c>
      <c r="F17" s="81"/>
      <c r="G17" s="81"/>
      <c r="H17" s="81"/>
      <c r="I17" s="81"/>
    </row>
    <row r="18" spans="1:9" ht="15.75" customHeight="1">
      <c r="A18" s="93">
        <v>750</v>
      </c>
      <c r="B18" s="94" t="s">
        <v>23</v>
      </c>
      <c r="C18" s="94"/>
      <c r="D18" s="102"/>
      <c r="E18" s="102"/>
      <c r="F18" s="77"/>
      <c r="G18" s="77"/>
      <c r="H18" s="77"/>
      <c r="I18" s="77"/>
    </row>
    <row r="19" spans="1:9" ht="25.5" customHeight="1">
      <c r="A19" s="96"/>
      <c r="B19" s="96">
        <v>75022</v>
      </c>
      <c r="C19" s="97" t="s">
        <v>93</v>
      </c>
      <c r="D19" s="98">
        <v>6000</v>
      </c>
      <c r="E19" s="98">
        <v>6000</v>
      </c>
      <c r="F19" s="80"/>
      <c r="G19" s="80"/>
      <c r="H19" s="80"/>
      <c r="I19" s="80"/>
    </row>
    <row r="20" spans="1:9" ht="25.5" customHeight="1">
      <c r="A20" s="96"/>
      <c r="B20" s="96">
        <v>75023</v>
      </c>
      <c r="C20" s="97" t="s">
        <v>94</v>
      </c>
      <c r="D20" s="98">
        <v>31000</v>
      </c>
      <c r="E20" s="98">
        <v>31000</v>
      </c>
      <c r="F20" s="80"/>
      <c r="G20" s="80"/>
      <c r="H20" s="80"/>
      <c r="I20" s="80"/>
    </row>
    <row r="21" spans="1:9" ht="16.5" customHeight="1">
      <c r="A21" s="96"/>
      <c r="B21" s="99"/>
      <c r="C21" s="103" t="s">
        <v>96</v>
      </c>
      <c r="D21" s="101">
        <f>SUM(D19:D20)</f>
        <v>37000</v>
      </c>
      <c r="E21" s="101">
        <f>SUM(E19:E20)</f>
        <v>37000</v>
      </c>
      <c r="F21" s="81"/>
      <c r="G21" s="81"/>
      <c r="H21" s="81"/>
      <c r="I21" s="81"/>
    </row>
    <row r="22" spans="1:9" ht="23.25" customHeight="1">
      <c r="A22" s="93">
        <v>754</v>
      </c>
      <c r="B22" s="94" t="s">
        <v>99</v>
      </c>
      <c r="C22" s="94"/>
      <c r="D22" s="102"/>
      <c r="E22" s="102"/>
      <c r="F22" s="77"/>
      <c r="G22" s="77"/>
      <c r="H22" s="77"/>
      <c r="I22" s="77"/>
    </row>
    <row r="23" spans="1:9" ht="16.5" customHeight="1">
      <c r="A23" s="96"/>
      <c r="B23" s="96">
        <v>75412</v>
      </c>
      <c r="C23" s="97" t="s">
        <v>101</v>
      </c>
      <c r="D23" s="98">
        <v>60000</v>
      </c>
      <c r="E23" s="98">
        <v>60000</v>
      </c>
      <c r="F23" s="80"/>
      <c r="G23" s="80"/>
      <c r="H23" s="80"/>
      <c r="I23" s="80"/>
    </row>
    <row r="24" spans="1:9" ht="24.75" customHeight="1">
      <c r="A24" s="96"/>
      <c r="B24" s="99"/>
      <c r="C24" s="100" t="s">
        <v>30</v>
      </c>
      <c r="D24" s="101">
        <f>SUM(D23)</f>
        <v>60000</v>
      </c>
      <c r="E24" s="101">
        <f>SUM(E23)</f>
        <v>60000</v>
      </c>
      <c r="F24" s="81"/>
      <c r="G24" s="81"/>
      <c r="H24" s="81"/>
      <c r="I24" s="81"/>
    </row>
    <row r="25" spans="1:9" ht="32.25" customHeight="1">
      <c r="A25" s="93">
        <v>801</v>
      </c>
      <c r="B25" s="94" t="s">
        <v>109</v>
      </c>
      <c r="C25" s="94"/>
      <c r="D25" s="102"/>
      <c r="E25" s="102"/>
      <c r="F25" s="77"/>
      <c r="G25" s="77"/>
      <c r="H25" s="77"/>
      <c r="I25" s="77"/>
    </row>
    <row r="26" spans="1:9" ht="22.5" customHeight="1">
      <c r="A26" s="96"/>
      <c r="B26" s="96">
        <v>80101</v>
      </c>
      <c r="C26" s="97" t="s">
        <v>110</v>
      </c>
      <c r="D26" s="98">
        <v>414314.25</v>
      </c>
      <c r="E26" s="98">
        <v>414314.25</v>
      </c>
      <c r="F26" s="80"/>
      <c r="G26" s="80"/>
      <c r="H26" s="80"/>
      <c r="I26" s="80"/>
    </row>
    <row r="27" spans="1:9" ht="22.5" customHeight="1">
      <c r="A27" s="96"/>
      <c r="B27" s="99"/>
      <c r="C27" s="103" t="s">
        <v>116</v>
      </c>
      <c r="D27" s="101">
        <f>SUM(D26)</f>
        <v>414314.25</v>
      </c>
      <c r="E27" s="101">
        <f>SUM(E26)</f>
        <v>414314.25</v>
      </c>
      <c r="F27" s="81"/>
      <c r="G27" s="81"/>
      <c r="H27" s="81"/>
      <c r="I27" s="81"/>
    </row>
    <row r="28" spans="1:9" ht="23.25" customHeight="1">
      <c r="A28" s="93">
        <v>900</v>
      </c>
      <c r="B28" s="94" t="s">
        <v>62</v>
      </c>
      <c r="C28" s="94"/>
      <c r="D28" s="102"/>
      <c r="E28" s="102"/>
      <c r="F28" s="77"/>
      <c r="G28" s="77"/>
      <c r="H28" s="77"/>
      <c r="I28" s="77"/>
    </row>
    <row r="29" spans="1:9" ht="18" customHeight="1">
      <c r="A29" s="96"/>
      <c r="B29" s="96">
        <v>90015</v>
      </c>
      <c r="C29" s="97" t="s">
        <v>131</v>
      </c>
      <c r="D29" s="98">
        <v>179525.24</v>
      </c>
      <c r="E29" s="98">
        <v>179525.24</v>
      </c>
      <c r="F29" s="80"/>
      <c r="G29" s="80"/>
      <c r="H29" s="80"/>
      <c r="I29" s="80"/>
    </row>
    <row r="30" spans="1:9" ht="19.5" customHeight="1">
      <c r="A30" s="96"/>
      <c r="B30" s="99"/>
      <c r="C30" s="100" t="s">
        <v>64</v>
      </c>
      <c r="D30" s="101">
        <f>SUM(D29)</f>
        <v>179525.24</v>
      </c>
      <c r="E30" s="101">
        <f>SUM(E29)</f>
        <v>179525.24</v>
      </c>
      <c r="F30" s="81"/>
      <c r="G30" s="81"/>
      <c r="H30" s="81"/>
      <c r="I30" s="81"/>
    </row>
    <row r="31" spans="1:9" ht="23.25" customHeight="1">
      <c r="A31" s="93">
        <v>921</v>
      </c>
      <c r="B31" s="94" t="s">
        <v>133</v>
      </c>
      <c r="C31" s="94"/>
      <c r="D31" s="102"/>
      <c r="E31" s="102"/>
      <c r="F31" s="77"/>
      <c r="G31" s="77"/>
      <c r="H31" s="77"/>
      <c r="I31" s="77"/>
    </row>
    <row r="32" spans="1:9" ht="25.5" customHeight="1">
      <c r="A32" s="96"/>
      <c r="B32" s="96">
        <v>92109</v>
      </c>
      <c r="C32" s="97" t="s">
        <v>134</v>
      </c>
      <c r="D32" s="98">
        <v>82026</v>
      </c>
      <c r="E32" s="98">
        <v>82026</v>
      </c>
      <c r="F32" s="80"/>
      <c r="G32" s="80"/>
      <c r="H32" s="80"/>
      <c r="I32" s="80"/>
    </row>
    <row r="33" spans="1:9" ht="18" customHeight="1">
      <c r="A33" s="104"/>
      <c r="B33" s="99"/>
      <c r="C33" s="105" t="s">
        <v>136</v>
      </c>
      <c r="D33" s="101">
        <f>SUM(D32)</f>
        <v>82026</v>
      </c>
      <c r="E33" s="101">
        <f>SUM(E32)</f>
        <v>82026</v>
      </c>
      <c r="F33" s="81"/>
      <c r="G33" s="81"/>
      <c r="H33" s="81"/>
      <c r="I33" s="81"/>
    </row>
    <row r="34" spans="1:9" s="1" customFormat="1" ht="24.75" customHeight="1">
      <c r="A34" s="85" t="s">
        <v>140</v>
      </c>
      <c r="B34" s="85"/>
      <c r="C34" s="85"/>
      <c r="D34" s="106">
        <f>D33+D30+D27+D24+D21+D17+D14+D11+D8</f>
        <v>8709350.370000001</v>
      </c>
      <c r="E34" s="106">
        <f>E33+E30+E27+E24+E21+E17+E14+E11+E8</f>
        <v>8709350.370000001</v>
      </c>
      <c r="F34" s="86"/>
      <c r="G34" s="86"/>
      <c r="H34" s="86"/>
      <c r="I34" s="86"/>
    </row>
    <row r="36" ht="12.75">
      <c r="A36" s="87"/>
    </row>
    <row r="40" ht="12.75">
      <c r="E40" s="88"/>
    </row>
  </sheetData>
  <mergeCells count="19">
    <mergeCell ref="A3:A4"/>
    <mergeCell ref="B3:B4"/>
    <mergeCell ref="C3:C4"/>
    <mergeCell ref="D3:D4"/>
    <mergeCell ref="E3:E4"/>
    <mergeCell ref="G3:G4"/>
    <mergeCell ref="H3:H4"/>
    <mergeCell ref="I3:I4"/>
    <mergeCell ref="B6:C6"/>
    <mergeCell ref="B9:C9"/>
    <mergeCell ref="B12:C12"/>
    <mergeCell ref="B15:C15"/>
    <mergeCell ref="B18:C18"/>
    <mergeCell ref="A19:A20"/>
    <mergeCell ref="B22:C22"/>
    <mergeCell ref="B25:C25"/>
    <mergeCell ref="B28:C28"/>
    <mergeCell ref="B31:C31"/>
    <mergeCell ref="A34:C3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5">
      <selection activeCell="D27" sqref="D27"/>
    </sheetView>
  </sheetViews>
  <sheetFormatPr defaultColWidth="9.140625" defaultRowHeight="12.75"/>
  <cols>
    <col min="1" max="1" width="4.7109375" style="107" customWidth="1"/>
    <col min="2" max="2" width="40.140625" style="107" customWidth="1"/>
    <col min="3" max="3" width="14.00390625" style="107" customWidth="1"/>
    <col min="4" max="4" width="17.140625" style="107" customWidth="1"/>
    <col min="5" max="8" width="9.140625" style="107" customWidth="1"/>
    <col min="9" max="9" width="12.7109375" style="107" customWidth="1"/>
    <col min="10" max="16384" width="9.140625" style="107" customWidth="1"/>
  </cols>
  <sheetData>
    <row r="1" spans="2:5" ht="17.25" customHeight="1">
      <c r="B1" s="107" t="s">
        <v>164</v>
      </c>
      <c r="C1" s="108" t="s">
        <v>165</v>
      </c>
      <c r="D1" s="108"/>
      <c r="E1" s="108"/>
    </row>
    <row r="2" spans="3:5" ht="12.75" customHeight="1">
      <c r="C2" s="108"/>
      <c r="D2" s="108"/>
      <c r="E2" s="108"/>
    </row>
    <row r="3" ht="29.25" customHeight="1"/>
    <row r="4" spans="1:4" ht="27" customHeight="1">
      <c r="A4" s="109" t="s">
        <v>166</v>
      </c>
      <c r="B4" s="109"/>
      <c r="C4" s="109"/>
      <c r="D4" s="109"/>
    </row>
    <row r="5" ht="6.75" customHeight="1">
      <c r="A5" s="110"/>
    </row>
    <row r="6" ht="12.75">
      <c r="D6" s="111"/>
    </row>
    <row r="7" spans="1:4" ht="15" customHeight="1">
      <c r="A7" s="42" t="s">
        <v>167</v>
      </c>
      <c r="B7" s="42" t="s">
        <v>168</v>
      </c>
      <c r="C7" s="45" t="s">
        <v>169</v>
      </c>
      <c r="D7" s="45" t="s">
        <v>170</v>
      </c>
    </row>
    <row r="8" spans="1:4" ht="15" customHeight="1">
      <c r="A8" s="42"/>
      <c r="B8" s="42"/>
      <c r="C8" s="42"/>
      <c r="D8" s="45"/>
    </row>
    <row r="9" spans="1:4" ht="15.75" customHeight="1">
      <c r="A9" s="42"/>
      <c r="B9" s="42"/>
      <c r="C9" s="42"/>
      <c r="D9" s="45"/>
    </row>
    <row r="10" spans="1:4" s="114" customFormat="1" ht="9.75" customHeight="1">
      <c r="A10" s="112">
        <v>1</v>
      </c>
      <c r="B10" s="112">
        <v>2</v>
      </c>
      <c r="C10" s="112">
        <v>3</v>
      </c>
      <c r="D10" s="113">
        <v>4</v>
      </c>
    </row>
    <row r="11" spans="1:4" s="118" customFormat="1" ht="13.5" customHeight="1">
      <c r="A11" s="115" t="s">
        <v>171</v>
      </c>
      <c r="B11" s="116" t="s">
        <v>172</v>
      </c>
      <c r="C11" s="115"/>
      <c r="D11" s="117">
        <v>24945500</v>
      </c>
    </row>
    <row r="12" spans="1:4" ht="15.75" customHeight="1">
      <c r="A12" s="115" t="s">
        <v>173</v>
      </c>
      <c r="B12" s="116" t="s">
        <v>174</v>
      </c>
      <c r="C12" s="115"/>
      <c r="D12" s="119">
        <v>33505500</v>
      </c>
    </row>
    <row r="13" spans="1:4" ht="14.25" customHeight="1">
      <c r="A13" s="115" t="s">
        <v>175</v>
      </c>
      <c r="B13" s="116" t="s">
        <v>176</v>
      </c>
      <c r="C13" s="120"/>
      <c r="D13" s="119">
        <f>D11-D12</f>
        <v>-8560000</v>
      </c>
    </row>
    <row r="14" spans="1:4" ht="18.75" customHeight="1">
      <c r="A14" s="121" t="s">
        <v>177</v>
      </c>
      <c r="B14" s="121"/>
      <c r="C14" s="120"/>
      <c r="D14" s="119">
        <f>D15+D16+D17+D18+D19+D20+D21+D22</f>
        <v>9420000</v>
      </c>
    </row>
    <row r="15" spans="1:4" ht="21.75" customHeight="1">
      <c r="A15" s="115" t="s">
        <v>171</v>
      </c>
      <c r="B15" s="122" t="s">
        <v>178</v>
      </c>
      <c r="C15" s="115" t="s">
        <v>179</v>
      </c>
      <c r="D15" s="119">
        <v>6945500</v>
      </c>
    </row>
    <row r="16" spans="1:4" ht="18.75" customHeight="1">
      <c r="A16" s="123" t="s">
        <v>173</v>
      </c>
      <c r="B16" s="120" t="s">
        <v>180</v>
      </c>
      <c r="C16" s="115" t="s">
        <v>179</v>
      </c>
      <c r="D16" s="124">
        <v>1774500</v>
      </c>
    </row>
    <row r="17" spans="1:9" ht="31.5" customHeight="1">
      <c r="A17" s="115" t="s">
        <v>175</v>
      </c>
      <c r="B17" s="125" t="s">
        <v>181</v>
      </c>
      <c r="C17" s="115" t="s">
        <v>182</v>
      </c>
      <c r="D17" s="119"/>
      <c r="I17" s="126">
        <f>D11-D12+D14-D23</f>
        <v>0</v>
      </c>
    </row>
    <row r="18" spans="1:4" ht="15.75" customHeight="1">
      <c r="A18" s="123" t="s">
        <v>183</v>
      </c>
      <c r="B18" s="120" t="s">
        <v>184</v>
      </c>
      <c r="C18" s="115" t="s">
        <v>185</v>
      </c>
      <c r="D18" s="119"/>
    </row>
    <row r="19" spans="1:4" ht="15" customHeight="1">
      <c r="A19" s="115" t="s">
        <v>186</v>
      </c>
      <c r="B19" s="120" t="s">
        <v>187</v>
      </c>
      <c r="C19" s="115" t="s">
        <v>188</v>
      </c>
      <c r="D19" s="119"/>
    </row>
    <row r="20" spans="1:4" ht="16.5" customHeight="1">
      <c r="A20" s="123" t="s">
        <v>189</v>
      </c>
      <c r="B20" s="120" t="s">
        <v>190</v>
      </c>
      <c r="C20" s="115" t="s">
        <v>191</v>
      </c>
      <c r="D20" s="127"/>
    </row>
    <row r="21" spans="1:4" ht="15" customHeight="1">
      <c r="A21" s="115" t="s">
        <v>192</v>
      </c>
      <c r="B21" s="120" t="s">
        <v>193</v>
      </c>
      <c r="C21" s="115" t="s">
        <v>194</v>
      </c>
      <c r="D21" s="119"/>
    </row>
    <row r="22" spans="1:4" ht="15" customHeight="1">
      <c r="A22" s="115" t="s">
        <v>195</v>
      </c>
      <c r="B22" s="128" t="s">
        <v>196</v>
      </c>
      <c r="C22" s="115" t="s">
        <v>197</v>
      </c>
      <c r="D22" s="119">
        <v>700000</v>
      </c>
    </row>
    <row r="23" spans="1:4" ht="18.75" customHeight="1">
      <c r="A23" s="121" t="s">
        <v>198</v>
      </c>
      <c r="B23" s="121"/>
      <c r="C23" s="115"/>
      <c r="D23" s="119">
        <f>D24+D25</f>
        <v>860000</v>
      </c>
    </row>
    <row r="24" spans="1:4" ht="16.5" customHeight="1">
      <c r="A24" s="115" t="s">
        <v>171</v>
      </c>
      <c r="B24" s="120" t="s">
        <v>199</v>
      </c>
      <c r="C24" s="115" t="s">
        <v>200</v>
      </c>
      <c r="D24" s="119">
        <v>250000</v>
      </c>
    </row>
    <row r="25" spans="1:4" ht="13.5" customHeight="1">
      <c r="A25" s="123" t="s">
        <v>173</v>
      </c>
      <c r="B25" s="129" t="s">
        <v>201</v>
      </c>
      <c r="C25" s="123" t="s">
        <v>200</v>
      </c>
      <c r="D25" s="124">
        <v>610000</v>
      </c>
    </row>
    <row r="26" spans="1:4" ht="38.25" customHeight="1">
      <c r="A26" s="115" t="s">
        <v>175</v>
      </c>
      <c r="B26" s="130" t="s">
        <v>202</v>
      </c>
      <c r="C26" s="115" t="s">
        <v>203</v>
      </c>
      <c r="D26" s="119"/>
    </row>
    <row r="27" spans="1:4" ht="14.25" customHeight="1">
      <c r="A27" s="123" t="s">
        <v>183</v>
      </c>
      <c r="B27" s="129" t="s">
        <v>204</v>
      </c>
      <c r="C27" s="123" t="s">
        <v>205</v>
      </c>
      <c r="D27" s="124"/>
    </row>
    <row r="28" spans="1:4" ht="15.75" customHeight="1">
      <c r="A28" s="115" t="s">
        <v>186</v>
      </c>
      <c r="B28" s="120" t="s">
        <v>206</v>
      </c>
      <c r="C28" s="115" t="s">
        <v>207</v>
      </c>
      <c r="D28" s="119"/>
    </row>
    <row r="29" spans="1:4" ht="15" customHeight="1">
      <c r="A29" s="131" t="s">
        <v>189</v>
      </c>
      <c r="B29" s="128" t="s">
        <v>208</v>
      </c>
      <c r="C29" s="131" t="s">
        <v>209</v>
      </c>
      <c r="D29" s="127"/>
    </row>
    <row r="30" spans="1:6" ht="16.5" customHeight="1">
      <c r="A30" s="131" t="s">
        <v>192</v>
      </c>
      <c r="B30" s="128" t="s">
        <v>210</v>
      </c>
      <c r="C30" s="132" t="s">
        <v>211</v>
      </c>
      <c r="D30" s="133"/>
      <c r="E30" s="134"/>
      <c r="F30" s="134"/>
    </row>
    <row r="31" spans="1:3" ht="12.75">
      <c r="A31" s="135"/>
      <c r="B31" s="136"/>
      <c r="C31" s="137"/>
    </row>
    <row r="32" spans="1:4" ht="51.75" customHeight="1">
      <c r="A32" s="138"/>
      <c r="B32" s="139" t="s">
        <v>212</v>
      </c>
      <c r="C32" s="139"/>
      <c r="D32" s="139"/>
    </row>
  </sheetData>
  <mergeCells count="9">
    <mergeCell ref="C1:E2"/>
    <mergeCell ref="A4:D4"/>
    <mergeCell ref="A7:A9"/>
    <mergeCell ref="B7:B9"/>
    <mergeCell ref="C7:C9"/>
    <mergeCell ref="D7:D9"/>
    <mergeCell ref="A14:B14"/>
    <mergeCell ref="A23:B23"/>
    <mergeCell ref="B32:D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5" sqref="C15"/>
    </sheetView>
  </sheetViews>
  <sheetFormatPr defaultColWidth="9.140625" defaultRowHeight="12.75"/>
  <cols>
    <col min="1" max="1" width="11.28125" style="107" customWidth="1"/>
    <col min="2" max="2" width="12.421875" style="107" customWidth="1"/>
    <col min="3" max="3" width="42.7109375" style="107" customWidth="1"/>
    <col min="4" max="4" width="14.28125" style="107" customWidth="1"/>
    <col min="5" max="5" width="14.8515625" style="107" customWidth="1"/>
    <col min="6" max="6" width="13.57421875" style="107" customWidth="1"/>
    <col min="7" max="7" width="15.8515625" style="0" customWidth="1"/>
  </cols>
  <sheetData>
    <row r="1" ht="12.75">
      <c r="E1" s="107" t="s">
        <v>213</v>
      </c>
    </row>
    <row r="2" ht="12.75">
      <c r="E2" s="107" t="s">
        <v>214</v>
      </c>
    </row>
    <row r="3" spans="1:7" ht="48.75" customHeight="1">
      <c r="A3" s="140" t="s">
        <v>215</v>
      </c>
      <c r="B3" s="140"/>
      <c r="C3" s="140"/>
      <c r="D3" s="140"/>
      <c r="E3" s="140"/>
      <c r="F3" s="140"/>
      <c r="G3" s="140"/>
    </row>
    <row r="4" ht="12.75">
      <c r="G4" s="89"/>
    </row>
    <row r="5" spans="1:7" s="141" customFormat="1" ht="20.25" customHeight="1">
      <c r="A5" s="42" t="s">
        <v>3</v>
      </c>
      <c r="B5" s="42" t="s">
        <v>70</v>
      </c>
      <c r="C5" s="42" t="s">
        <v>216</v>
      </c>
      <c r="D5" s="45" t="s">
        <v>217</v>
      </c>
      <c r="E5" s="45" t="s">
        <v>218</v>
      </c>
      <c r="F5" s="45" t="s">
        <v>219</v>
      </c>
      <c r="G5" s="45"/>
    </row>
    <row r="6" spans="1:7" s="141" customFormat="1" ht="65.25" customHeight="1">
      <c r="A6" s="42"/>
      <c r="B6" s="42"/>
      <c r="C6" s="42"/>
      <c r="D6" s="42"/>
      <c r="E6" s="45"/>
      <c r="F6" s="45" t="s">
        <v>220</v>
      </c>
      <c r="G6" s="45" t="s">
        <v>221</v>
      </c>
    </row>
    <row r="7" spans="1:7" ht="9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</row>
    <row r="8" spans="1:7" ht="19.5" customHeight="1">
      <c r="A8" s="142">
        <v>750</v>
      </c>
      <c r="B8" s="142">
        <v>75011</v>
      </c>
      <c r="C8" s="143" t="s">
        <v>222</v>
      </c>
      <c r="D8" s="144">
        <v>67944</v>
      </c>
      <c r="E8" s="144">
        <v>67944</v>
      </c>
      <c r="F8" s="144">
        <v>67944</v>
      </c>
      <c r="G8" s="145"/>
    </row>
    <row r="9" spans="1:7" ht="19.5" customHeight="1">
      <c r="A9" s="146" t="s">
        <v>96</v>
      </c>
      <c r="B9" s="146"/>
      <c r="C9" s="146"/>
      <c r="D9" s="147">
        <f>SUM(D8)</f>
        <v>67944</v>
      </c>
      <c r="E9" s="147">
        <f>SUM(E8)</f>
        <v>67944</v>
      </c>
      <c r="F9" s="147">
        <f>SUM(F8)</f>
        <v>67944</v>
      </c>
      <c r="G9" s="145"/>
    </row>
    <row r="10" spans="1:7" ht="27.75" customHeight="1">
      <c r="A10" s="142">
        <v>751</v>
      </c>
      <c r="B10" s="142">
        <v>75101</v>
      </c>
      <c r="C10" s="143" t="s">
        <v>223</v>
      </c>
      <c r="D10" s="144">
        <v>1999</v>
      </c>
      <c r="E10" s="144">
        <v>1999</v>
      </c>
      <c r="F10" s="144">
        <v>1999</v>
      </c>
      <c r="G10" s="145"/>
    </row>
    <row r="11" spans="1:7" ht="19.5" customHeight="1">
      <c r="A11" s="146" t="s">
        <v>28</v>
      </c>
      <c r="B11" s="146"/>
      <c r="C11" s="146"/>
      <c r="D11" s="147">
        <f>SUM(D10)</f>
        <v>1999</v>
      </c>
      <c r="E11" s="147">
        <f>SUM(E10)</f>
        <v>1999</v>
      </c>
      <c r="F11" s="147">
        <f>SUM(F10)</f>
        <v>1999</v>
      </c>
      <c r="G11" s="145"/>
    </row>
    <row r="12" spans="1:7" ht="27" customHeight="1">
      <c r="A12" s="142">
        <v>754</v>
      </c>
      <c r="B12" s="142">
        <v>75414</v>
      </c>
      <c r="C12" s="143" t="s">
        <v>224</v>
      </c>
      <c r="D12" s="144">
        <v>300</v>
      </c>
      <c r="E12" s="144">
        <v>300</v>
      </c>
      <c r="F12" s="144">
        <v>300</v>
      </c>
      <c r="G12" s="145"/>
    </row>
    <row r="13" spans="1:7" ht="19.5" customHeight="1">
      <c r="A13" s="148" t="s">
        <v>30</v>
      </c>
      <c r="B13" s="148"/>
      <c r="C13" s="148"/>
      <c r="D13" s="149">
        <f>SUM(D12)</f>
        <v>300</v>
      </c>
      <c r="E13" s="149">
        <f>SUM(E12)</f>
        <v>300</v>
      </c>
      <c r="F13" s="149">
        <f>SUM(F12)</f>
        <v>300</v>
      </c>
      <c r="G13" s="150"/>
    </row>
    <row r="14" spans="1:7" ht="42" customHeight="1">
      <c r="A14" s="52">
        <v>852</v>
      </c>
      <c r="B14" s="52">
        <v>85212</v>
      </c>
      <c r="C14" s="54" t="s">
        <v>225</v>
      </c>
      <c r="D14" s="151">
        <v>3920000</v>
      </c>
      <c r="E14" s="151">
        <v>3920000</v>
      </c>
      <c r="F14" s="151">
        <v>3920000</v>
      </c>
      <c r="G14" s="150"/>
    </row>
    <row r="15" spans="1:7" ht="41.25" customHeight="1">
      <c r="A15" s="52"/>
      <c r="B15" s="52">
        <v>85213</v>
      </c>
      <c r="C15" s="54" t="s">
        <v>226</v>
      </c>
      <c r="D15" s="151">
        <v>3700</v>
      </c>
      <c r="E15" s="151">
        <v>3700</v>
      </c>
      <c r="F15" s="151">
        <v>3700</v>
      </c>
      <c r="G15" s="150"/>
    </row>
    <row r="16" spans="1:7" ht="21.75" customHeight="1">
      <c r="A16" s="148" t="s">
        <v>61</v>
      </c>
      <c r="B16" s="148"/>
      <c r="C16" s="148"/>
      <c r="D16" s="149">
        <f>SUM(D14:D15)</f>
        <v>3923700</v>
      </c>
      <c r="E16" s="149">
        <f>SUM(E14:E15)</f>
        <v>3923700</v>
      </c>
      <c r="F16" s="149">
        <f>SUM(F14:F15)</f>
        <v>3923700</v>
      </c>
      <c r="G16" s="150"/>
    </row>
    <row r="17" spans="1:7" ht="19.5" customHeight="1">
      <c r="A17" s="152" t="s">
        <v>6</v>
      </c>
      <c r="B17" s="152"/>
      <c r="C17" s="152"/>
      <c r="D17" s="153">
        <f>D9+D11+D13+D16</f>
        <v>3993943</v>
      </c>
      <c r="E17" s="154">
        <f>E9+E11+E13+E16</f>
        <v>3993943</v>
      </c>
      <c r="F17" s="154">
        <f>F9+F11+F13+F16</f>
        <v>3993943</v>
      </c>
      <c r="G17" s="155"/>
    </row>
    <row r="19" spans="1:3" ht="12.75">
      <c r="A19" s="156"/>
      <c r="C19" s="157"/>
    </row>
  </sheetData>
  <mergeCells count="13">
    <mergeCell ref="A3:G3"/>
    <mergeCell ref="A5:A6"/>
    <mergeCell ref="B5:B6"/>
    <mergeCell ref="C5:C6"/>
    <mergeCell ref="D5:D6"/>
    <mergeCell ref="E5:E6"/>
    <mergeCell ref="F5:G5"/>
    <mergeCell ref="A9:C9"/>
    <mergeCell ref="A11:C11"/>
    <mergeCell ref="A13:C13"/>
    <mergeCell ref="A14:A15"/>
    <mergeCell ref="A16:C16"/>
    <mergeCell ref="A17:C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107" customWidth="1"/>
    <col min="2" max="2" width="8.140625" style="107" customWidth="1"/>
    <col min="3" max="3" width="9.8515625" style="107" customWidth="1"/>
    <col min="4" max="4" width="41.57421875" style="107" customWidth="1"/>
    <col min="5" max="5" width="22.421875" style="107" customWidth="1"/>
    <col min="6" max="16384" width="9.140625" style="107" customWidth="1"/>
  </cols>
  <sheetData>
    <row r="1" ht="18.75" customHeight="1"/>
    <row r="2" ht="20.25" customHeight="1">
      <c r="D2" s="107" t="s">
        <v>227</v>
      </c>
    </row>
    <row r="3" ht="15.75" customHeight="1">
      <c r="D3" s="134" t="s">
        <v>228</v>
      </c>
    </row>
    <row r="4" ht="30" customHeight="1"/>
    <row r="5" spans="1:5" ht="78" customHeight="1">
      <c r="A5" s="158" t="s">
        <v>229</v>
      </c>
      <c r="B5" s="158"/>
      <c r="C5" s="158"/>
      <c r="D5" s="158"/>
      <c r="E5" s="158"/>
    </row>
    <row r="6" spans="4:5" ht="19.5" customHeight="1">
      <c r="D6" s="159"/>
      <c r="E6" s="159"/>
    </row>
    <row r="7" ht="19.5" customHeight="1">
      <c r="E7" s="160"/>
    </row>
    <row r="8" spans="1:5" ht="19.5" customHeight="1">
      <c r="A8" s="42" t="s">
        <v>167</v>
      </c>
      <c r="B8" s="42" t="s">
        <v>3</v>
      </c>
      <c r="C8" s="42" t="s">
        <v>70</v>
      </c>
      <c r="D8" s="42" t="s">
        <v>230</v>
      </c>
      <c r="E8" s="42" t="s">
        <v>231</v>
      </c>
    </row>
    <row r="9" spans="1:5" ht="30" customHeight="1">
      <c r="A9" s="161" t="s">
        <v>232</v>
      </c>
      <c r="B9" s="162" t="s">
        <v>233</v>
      </c>
      <c r="C9" s="162"/>
      <c r="D9" s="162"/>
      <c r="E9" s="162"/>
    </row>
    <row r="10" spans="1:5" ht="30" customHeight="1">
      <c r="A10" s="163">
        <v>1</v>
      </c>
      <c r="B10" s="164">
        <v>756</v>
      </c>
      <c r="C10" s="164">
        <v>75618</v>
      </c>
      <c r="D10" s="165" t="s">
        <v>41</v>
      </c>
      <c r="E10" s="166">
        <v>119000</v>
      </c>
    </row>
    <row r="11" spans="1:5" ht="30" customHeight="1">
      <c r="A11" s="167"/>
      <c r="B11" s="168"/>
      <c r="C11" s="168"/>
      <c r="D11" s="168"/>
      <c r="E11" s="168"/>
    </row>
    <row r="12" spans="1:5" ht="30" customHeight="1">
      <c r="A12" s="167"/>
      <c r="B12" s="168"/>
      <c r="C12" s="168"/>
      <c r="D12" s="168"/>
      <c r="E12" s="168"/>
    </row>
    <row r="13" spans="1:5" ht="30" customHeight="1">
      <c r="A13" s="167"/>
      <c r="B13" s="168"/>
      <c r="C13" s="168"/>
      <c r="D13" s="168"/>
      <c r="E13" s="168"/>
    </row>
    <row r="14" spans="1:5" ht="30" customHeight="1">
      <c r="A14" s="169"/>
      <c r="B14" s="170"/>
      <c r="C14" s="170"/>
      <c r="D14" s="170"/>
      <c r="E14" s="170"/>
    </row>
    <row r="15" spans="1:5" ht="30" customHeight="1">
      <c r="A15" s="171" t="s">
        <v>234</v>
      </c>
      <c r="B15" s="172" t="s">
        <v>235</v>
      </c>
      <c r="C15" s="172"/>
      <c r="D15" s="172"/>
      <c r="E15" s="172"/>
    </row>
    <row r="16" spans="1:5" ht="30" customHeight="1">
      <c r="A16" s="163">
        <v>1</v>
      </c>
      <c r="B16" s="164">
        <v>851</v>
      </c>
      <c r="C16" s="164">
        <v>85154</v>
      </c>
      <c r="D16" s="173" t="s">
        <v>119</v>
      </c>
      <c r="E16" s="166">
        <v>118500</v>
      </c>
    </row>
    <row r="17" spans="1:5" ht="30" customHeight="1">
      <c r="A17" s="163"/>
      <c r="B17" s="173"/>
      <c r="C17" s="173"/>
      <c r="D17" s="173"/>
      <c r="E17" s="173"/>
    </row>
    <row r="18" spans="1:5" ht="30" customHeight="1">
      <c r="A18" s="163"/>
      <c r="B18" s="173"/>
      <c r="C18" s="173"/>
      <c r="D18" s="173"/>
      <c r="E18" s="173"/>
    </row>
    <row r="19" spans="1:5" ht="30" customHeight="1">
      <c r="A19" s="167"/>
      <c r="B19" s="168"/>
      <c r="C19" s="168"/>
      <c r="D19" s="168"/>
      <c r="E19" s="168"/>
    </row>
    <row r="20" spans="1:5" ht="30" customHeight="1">
      <c r="A20" s="167"/>
      <c r="B20" s="168"/>
      <c r="C20" s="168"/>
      <c r="D20" s="168"/>
      <c r="E20" s="168"/>
    </row>
    <row r="21" spans="1:5" ht="30" customHeight="1">
      <c r="A21" s="174"/>
      <c r="B21" s="175"/>
      <c r="C21" s="175"/>
      <c r="D21" s="175"/>
      <c r="E21" s="175"/>
    </row>
    <row r="23" ht="12.75">
      <c r="A23" s="176"/>
    </row>
    <row r="24" ht="12.75">
      <c r="A24" s="156"/>
    </row>
    <row r="26" ht="12.75">
      <c r="A26" s="156"/>
    </row>
  </sheetData>
  <mergeCells count="3">
    <mergeCell ref="A5:E5"/>
    <mergeCell ref="B9:E9"/>
    <mergeCell ref="B15:E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107" customWidth="1"/>
    <col min="2" max="2" width="8.421875" style="107" customWidth="1"/>
    <col min="3" max="3" width="10.00390625" style="107" customWidth="1"/>
    <col min="4" max="4" width="32.8515625" style="107" customWidth="1"/>
    <col min="5" max="5" width="22.421875" style="107" customWidth="1"/>
    <col min="6" max="16384" width="9.140625" style="107" customWidth="1"/>
  </cols>
  <sheetData>
    <row r="1" ht="26.25" customHeight="1"/>
    <row r="2" ht="18" customHeight="1">
      <c r="D2" s="107" t="s">
        <v>236</v>
      </c>
    </row>
    <row r="3" ht="12.75" customHeight="1">
      <c r="D3" s="107" t="s">
        <v>237</v>
      </c>
    </row>
    <row r="4" spans="1:5" ht="78" customHeight="1">
      <c r="A4" s="158" t="s">
        <v>238</v>
      </c>
      <c r="B4" s="158"/>
      <c r="C4" s="158"/>
      <c r="D4" s="158"/>
      <c r="E4" s="158"/>
    </row>
    <row r="5" spans="4:5" ht="19.5" customHeight="1">
      <c r="D5" s="159"/>
      <c r="E5" s="159"/>
    </row>
    <row r="6" ht="19.5" customHeight="1">
      <c r="E6" s="160"/>
    </row>
    <row r="7" spans="1:5" ht="19.5" customHeight="1">
      <c r="A7" s="42" t="s">
        <v>167</v>
      </c>
      <c r="B7" s="42" t="s">
        <v>3</v>
      </c>
      <c r="C7" s="42" t="s">
        <v>70</v>
      </c>
      <c r="D7" s="42" t="s">
        <v>230</v>
      </c>
      <c r="E7" s="42" t="s">
        <v>231</v>
      </c>
    </row>
    <row r="8" spans="1:5" ht="30" customHeight="1">
      <c r="A8" s="163">
        <v>1</v>
      </c>
      <c r="B8" s="164">
        <v>851</v>
      </c>
      <c r="C8" s="164">
        <v>85153</v>
      </c>
      <c r="D8" s="173" t="s">
        <v>118</v>
      </c>
      <c r="E8" s="166">
        <v>500</v>
      </c>
    </row>
    <row r="9" spans="1:5" ht="30" customHeight="1">
      <c r="A9" s="167"/>
      <c r="B9" s="168"/>
      <c r="C9" s="168"/>
      <c r="D9" s="168"/>
      <c r="E9" s="177"/>
    </row>
    <row r="10" spans="1:5" ht="30" customHeight="1">
      <c r="A10" s="167"/>
      <c r="B10" s="168"/>
      <c r="C10" s="168"/>
      <c r="D10" s="168"/>
      <c r="E10" s="177"/>
    </row>
    <row r="11" spans="1:5" ht="30" customHeight="1">
      <c r="A11" s="178" t="s">
        <v>6</v>
      </c>
      <c r="B11" s="178"/>
      <c r="C11" s="178"/>
      <c r="D11" s="179"/>
      <c r="E11" s="180">
        <f>SUM(E8:E10)</f>
        <v>500</v>
      </c>
    </row>
    <row r="13" ht="12.75">
      <c r="A13" s="176"/>
    </row>
    <row r="14" ht="12.75">
      <c r="A14" s="156"/>
    </row>
    <row r="16" ht="12.75">
      <c r="A16" s="156"/>
    </row>
  </sheetData>
  <mergeCells count="2">
    <mergeCell ref="A4:E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10.140625" style="0" customWidth="1"/>
    <col min="4" max="4" width="55.7109375" style="0" customWidth="1"/>
    <col min="5" max="5" width="20.57421875" style="0" customWidth="1"/>
  </cols>
  <sheetData>
    <row r="1" ht="12.75">
      <c r="D1" t="s">
        <v>239</v>
      </c>
    </row>
    <row r="2" ht="12.75">
      <c r="D2" t="s">
        <v>240</v>
      </c>
    </row>
    <row r="3" spans="1:5" ht="77.25" customHeight="1">
      <c r="A3" s="109" t="s">
        <v>241</v>
      </c>
      <c r="B3" s="109"/>
      <c r="C3" s="109"/>
      <c r="D3" s="109"/>
      <c r="E3" s="109"/>
    </row>
    <row r="4" spans="4:5" ht="19.5" customHeight="1">
      <c r="D4" s="107"/>
      <c r="E4" s="160"/>
    </row>
    <row r="5" spans="1:5" ht="19.5" customHeight="1">
      <c r="A5" s="42" t="s">
        <v>167</v>
      </c>
      <c r="B5" s="42" t="s">
        <v>3</v>
      </c>
      <c r="C5" s="42" t="s">
        <v>70</v>
      </c>
      <c r="D5" s="45" t="s">
        <v>242</v>
      </c>
      <c r="E5" s="45" t="s">
        <v>243</v>
      </c>
    </row>
    <row r="6" spans="1:5" ht="19.5" customHeight="1">
      <c r="A6" s="42"/>
      <c r="B6" s="42"/>
      <c r="C6" s="42"/>
      <c r="D6" s="45"/>
      <c r="E6" s="45"/>
    </row>
    <row r="7" spans="1:5" ht="19.5" customHeight="1">
      <c r="A7" s="42"/>
      <c r="B7" s="42"/>
      <c r="C7" s="42"/>
      <c r="D7" s="45"/>
      <c r="E7" s="45"/>
    </row>
    <row r="8" spans="1:5" ht="7.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30" customHeight="1">
      <c r="A9" s="181">
        <v>1</v>
      </c>
      <c r="B9" s="181">
        <v>921</v>
      </c>
      <c r="C9" s="181">
        <v>92109</v>
      </c>
      <c r="D9" s="182" t="s">
        <v>244</v>
      </c>
      <c r="E9" s="183">
        <v>100000</v>
      </c>
    </row>
    <row r="10" spans="1:5" ht="30" customHeight="1">
      <c r="A10" s="184">
        <v>2</v>
      </c>
      <c r="B10" s="184">
        <v>921</v>
      </c>
      <c r="C10" s="184">
        <v>92116</v>
      </c>
      <c r="D10" s="185" t="s">
        <v>245</v>
      </c>
      <c r="E10" s="186">
        <v>317000</v>
      </c>
    </row>
    <row r="11" spans="1:5" ht="30" customHeight="1">
      <c r="A11" s="187"/>
      <c r="B11" s="187"/>
      <c r="C11" s="187"/>
      <c r="D11" s="187"/>
      <c r="E11" s="188"/>
    </row>
    <row r="12" spans="1:5" ht="30" customHeight="1">
      <c r="A12" s="187"/>
      <c r="B12" s="187"/>
      <c r="C12" s="187"/>
      <c r="D12" s="187"/>
      <c r="E12" s="188"/>
    </row>
    <row r="13" spans="1:5" ht="30" customHeight="1">
      <c r="A13" s="189"/>
      <c r="B13" s="189"/>
      <c r="C13" s="189"/>
      <c r="D13" s="189"/>
      <c r="E13" s="190"/>
    </row>
    <row r="14" spans="1:5" s="107" customFormat="1" ht="30" customHeight="1">
      <c r="A14" s="191" t="s">
        <v>6</v>
      </c>
      <c r="B14" s="191"/>
      <c r="C14" s="191"/>
      <c r="D14" s="191"/>
      <c r="E14" s="192">
        <f>SUM(E9:E13)</f>
        <v>417000</v>
      </c>
    </row>
    <row r="16" ht="12.75">
      <c r="A16" s="156"/>
    </row>
  </sheetData>
  <mergeCells count="7">
    <mergeCell ref="A3:E3"/>
    <mergeCell ref="A5:A7"/>
    <mergeCell ref="B5:B7"/>
    <mergeCell ref="C5:C7"/>
    <mergeCell ref="D5:D7"/>
    <mergeCell ref="E5:E7"/>
    <mergeCell ref="A14:D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Kępczyński</cp:lastModifiedBy>
  <cp:lastPrinted>2009-12-02T12:45:47Z</cp:lastPrinted>
  <dcterms:modified xsi:type="dcterms:W3CDTF">2010-01-11T10:33:14Z</dcterms:modified>
  <cp:category/>
  <cp:version/>
  <cp:contentType/>
  <cp:contentStatus/>
  <cp:revision>1</cp:revision>
</cp:coreProperties>
</file>